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Servente" sheetId="1" r:id="rId4"/>
    <sheet state="visible" name="Recepcionista secretário (a)" sheetId="2" r:id="rId5"/>
    <sheet state="visible" name="Copeiro (a)" sheetId="3" r:id="rId6"/>
    <sheet state="visible" name="Motorista" sheetId="4" r:id="rId7"/>
    <sheet state="visible" name="Auxiliar de Manutenção Predial" sheetId="5" r:id="rId8"/>
    <sheet state="visible" name="Uniformes" sheetId="6" r:id="rId9"/>
    <sheet state="visible" name="Materiais e Equipamentos" sheetId="7" r:id="rId10"/>
    <sheet state="visible" name="EPC" sheetId="8" r:id="rId11"/>
    <sheet state="visible" name="RESUMO" sheetId="9" r:id="rId12"/>
  </sheets>
  <definedNames>
    <definedName name="_1C">Servente!$D$13</definedName>
    <definedName name="Total2.2">#REF!</definedName>
    <definedName name="_2.3A">Servente!$D$49</definedName>
    <definedName name="_2.1A">Servente!$D$22</definedName>
    <definedName name="_1E">Servente!$D$15</definedName>
    <definedName name="_2.3C">Servente!$D$51</definedName>
    <definedName name="_1D">Servente!$D$14</definedName>
    <definedName name="Total2.3">#REF!</definedName>
    <definedName name="_1B">Servente!$D$12</definedName>
    <definedName name="Total1">#REF!</definedName>
    <definedName name="SalarioBase">Servente!$D$5</definedName>
    <definedName name="_1A">Servente!$D$11</definedName>
    <definedName name="_1F">Servente!$D$16</definedName>
    <definedName name="_2.3B">Servente!$D$50</definedName>
    <definedName name="_2.1B">Servente!$D$23</definedName>
    <definedName name="Salário_Normativo_da_Categoria_Profissional">Servente!$D$5</definedName>
    <definedName name="Total2.1">#REF!</definedName>
    <definedName name="_xlcn.WorksheetConnection_PlanilhaLimpeza.xlsxTable3">#REF!</definedName>
    <definedName name="_2.3D">Servente!$D$52</definedName>
  </definedNames>
  <calcPr/>
  <extLst>
    <ext uri="GoogleSheetsCustomDataVersion2">
      <go:sheetsCustomData xmlns:go="http://customooxmlschemas.google.com/" r:id="rId13" roundtripDataChecksum="kF/2tg/jn7a5LnGSeIpSQck9i9rtpnykZIVMFJ5WQ8o="/>
    </ext>
  </extLst>
</workbook>
</file>

<file path=xl/sharedStrings.xml><?xml version="1.0" encoding="utf-8"?>
<sst xmlns="http://schemas.openxmlformats.org/spreadsheetml/2006/main" count="1764" uniqueCount="443">
  <si>
    <t>Dados para composição dos custos referentes a mão de obra</t>
  </si>
  <si>
    <t>Dados Gerais</t>
  </si>
  <si>
    <t>Item</t>
  </si>
  <si>
    <t>Descrição</t>
  </si>
  <si>
    <t>Comentário</t>
  </si>
  <si>
    <t>Valor</t>
  </si>
  <si>
    <t xml:space="preserve">Tipo de Serviço </t>
  </si>
  <si>
    <t>Limpeza</t>
  </si>
  <si>
    <t>Valor do Vale Transporte</t>
  </si>
  <si>
    <t>Classificação Brasileira de Ocupações (CBO)</t>
  </si>
  <si>
    <t xml:space="preserve">5143-20 </t>
  </si>
  <si>
    <t>Valor do Auxílio Alimentação</t>
  </si>
  <si>
    <t>Salário Normativo da Categoria Profissional</t>
  </si>
  <si>
    <t>Salário Mínimo (Decreto</t>
  </si>
  <si>
    <t>Dias de Trabalho no mês</t>
  </si>
  <si>
    <t>Categoria Profissional</t>
  </si>
  <si>
    <t xml:space="preserve"> CCT PB000405/2018 </t>
  </si>
  <si>
    <t>Servente de Limpeza</t>
  </si>
  <si>
    <t>RAT x SAT</t>
  </si>
  <si>
    <t>Data-Base da Categoria</t>
  </si>
  <si>
    <t>01 de Janeiro</t>
  </si>
  <si>
    <t>Dados sobre Desligamento</t>
  </si>
  <si>
    <t>Módulo 1 - Composição da Remuneração</t>
  </si>
  <si>
    <t>Tipos</t>
  </si>
  <si>
    <t>Percentual</t>
  </si>
  <si>
    <t>1</t>
  </si>
  <si>
    <t>Composição da Remuneração</t>
  </si>
  <si>
    <t>SEM justa causa - AP INDENIZADO</t>
  </si>
  <si>
    <t>A</t>
  </si>
  <si>
    <t>Salário-Base</t>
  </si>
  <si>
    <t>SEM justa causa - AP TRABALHADO</t>
  </si>
  <si>
    <t>B</t>
  </si>
  <si>
    <t>Adicional de Periculosidade</t>
  </si>
  <si>
    <t>Demissões COM justa causa</t>
  </si>
  <si>
    <t>C</t>
  </si>
  <si>
    <t>Adicional de Insalubridade</t>
  </si>
  <si>
    <t>D</t>
  </si>
  <si>
    <t>Adicional Noturno</t>
  </si>
  <si>
    <t>CITL</t>
  </si>
  <si>
    <t>E</t>
  </si>
  <si>
    <t>Adicional de Hora Noturna Reduzida</t>
  </si>
  <si>
    <t>F</t>
  </si>
  <si>
    <t>Outros (especificar)</t>
  </si>
  <si>
    <t>Custos indiretos</t>
  </si>
  <si>
    <t>Total</t>
  </si>
  <si>
    <t>Lucro</t>
  </si>
  <si>
    <t>PIS</t>
  </si>
  <si>
    <t>Módulo 2 - Encargos e Benefícios Anuais, Mensais e Diários</t>
  </si>
  <si>
    <t>COFINS</t>
  </si>
  <si>
    <t> Submódulo 2.1 - 13º (décimo terceiro) Salário, Férias e Adicional de Férias</t>
  </si>
  <si>
    <t>ISS</t>
  </si>
  <si>
    <t>2.1</t>
  </si>
  <si>
    <t>13º (décimo terceiro) Salário, Férias e Adicional de Férias</t>
  </si>
  <si>
    <t>13º (décimo terceiro) Salário</t>
  </si>
  <si>
    <t>Férias e Adicional de Férias</t>
  </si>
  <si>
    <t>Memória de Cálculo - Submódulo 2.1</t>
  </si>
  <si>
    <t>Rubrica</t>
  </si>
  <si>
    <t>Base de Cálculo</t>
  </si>
  <si>
    <t>Memória de Cálculo</t>
  </si>
  <si>
    <t>13 º (décimo terceiro) Salário</t>
  </si>
  <si>
    <t>Módulo 1 (Total)</t>
  </si>
  <si>
    <t>8,33%  x Base de Cálculo, Sendo 8,33% = 1 ÷ 12</t>
  </si>
  <si>
    <t>Base de Cálculo x [(1 ÷ 12) x ( 1 + (1 ÷ 3))]</t>
  </si>
  <si>
    <t>Submódulo 2.2 - Encargos Previdenciários (GPS), Fundo de Garantia por Tempo de Serviço (FGTS) e outras contribuições.</t>
  </si>
  <si>
    <t>2.2</t>
  </si>
  <si>
    <t>GPS, FGTS e outras contribuições</t>
  </si>
  <si>
    <t xml:space="preserve">Valor </t>
  </si>
  <si>
    <t>INSS</t>
  </si>
  <si>
    <t>Salário Educação</t>
  </si>
  <si>
    <t>SAT</t>
  </si>
  <si>
    <t>SESC ou SESI</t>
  </si>
  <si>
    <t>SENAI - SENAC</t>
  </si>
  <si>
    <t>SEBRAE</t>
  </si>
  <si>
    <t>G</t>
  </si>
  <si>
    <t>INCRA</t>
  </si>
  <si>
    <t>H</t>
  </si>
  <si>
    <t>FGTS</t>
  </si>
  <si>
    <t>Memória de Cálculo - Submódulo 2.2</t>
  </si>
  <si>
    <t>A a H</t>
  </si>
  <si>
    <t>Módulo 1 (Total) + Submódulo 2.1</t>
  </si>
  <si>
    <t>Alíquota x Base de Cálculo</t>
  </si>
  <si>
    <t>Submódulo 2.3 - Benefícios Mensais e Diários.</t>
  </si>
  <si>
    <t>2.3</t>
  </si>
  <si>
    <t>Benefícios Mensais e Diários</t>
  </si>
  <si>
    <t>Transporte</t>
  </si>
  <si>
    <t>Auxílio-Refeição/Alimentação</t>
  </si>
  <si>
    <t>Assistência Médica e Familiar</t>
  </si>
  <si>
    <t>Memória de Cálculo - Submódulo 2.3</t>
  </si>
  <si>
    <t>-</t>
  </si>
  <si>
    <t>(Valor do Vale x 2 Vales/dia x Dias de Trabalho) - 6% x Salário Base</t>
  </si>
  <si>
    <t>(Valor do Vale Alim. x Qtde. Dias de Trab)  x 80%</t>
  </si>
  <si>
    <t>Quadro-Resumo do Módulo 2 - Encargos e Benefícios anuais, mensais e diários</t>
  </si>
  <si>
    <t>2</t>
  </si>
  <si>
    <t>Encargos e Benefícios Anuais, Mensais e Diários</t>
  </si>
  <si>
    <t>Módulo 3 - Provisão para Rescisão</t>
  </si>
  <si>
    <t>3</t>
  </si>
  <si>
    <t>Provisão para Rescisão</t>
  </si>
  <si>
    <t>Aviso Prévio Indenizado</t>
  </si>
  <si>
    <t>Incidência do FGTS sobre o Aviso Prévio Indenizado</t>
  </si>
  <si>
    <t>Multa do FGTS e contribuição social sobre o Aviso Prévio Indenizado</t>
  </si>
  <si>
    <t>Aviso Prévio Trabalhado</t>
  </si>
  <si>
    <t>Multa do FGTS e contribuição social sobre o Aviso Prévio Trabalhado</t>
  </si>
  <si>
    <t>(-)Demissão por justa causa</t>
  </si>
  <si>
    <t>Memória de Cálculo - Módulo 3</t>
  </si>
  <si>
    <t>Módulo 1 (Total) + Submódulo 2.1 + Submódulo 2.3</t>
  </si>
  <si>
    <t>(Base de Cálculo / 12) x Percentual de AP Indenizado (Tabela "Dados sobre desligamento")</t>
  </si>
  <si>
    <t>Item H do submódulo 2.2 (FGTS)</t>
  </si>
  <si>
    <t>Base de Cálculo x 50 % (40% de multa + 10% contribuição social) x Percentual de AP Indenizado (Tabela "Dados sobre desligamento")</t>
  </si>
  <si>
    <t>Módulo 1 (Total) + Módulo 2 (Total)</t>
  </si>
  <si>
    <t>(Base de Cálculo / 12) x Percentual de AP Trabalhado (Tabela "Dados sobre desligamento")</t>
  </si>
  <si>
    <t>Base de Cálculo x 50 % (40% de multa + 10% contribuição social) x Percentual de AP Trabalhado (Tabela "Dados sobre desligamento")</t>
  </si>
  <si>
    <t>Submódulo 2.1</t>
  </si>
  <si>
    <t>Base de Cálculo x Percentual de Demissões COM justa Causa (Tabela "Dados sobre desligamento")</t>
  </si>
  <si>
    <t xml:space="preserve">Módulo 4 - Custo de Reposição do Profissional Ausente
</t>
  </si>
  <si>
    <t>Submódulo 4.1 - Substituto nas Ausências Legais</t>
  </si>
  <si>
    <t>4.1</t>
  </si>
  <si>
    <t>Substituto nas Ausências Legais</t>
  </si>
  <si>
    <t>Dias de ausência</t>
  </si>
  <si>
    <t>Substituto na cobertura de Férias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</si>
  <si>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</si>
  <si>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</si>
  <si>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</si>
  <si>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Afastamento Maternidade</t>
  </si>
  <si>
    <t>Substituto na cobertura de Ausência por Doença</t>
  </si>
  <si>
    <t>Memória de Cálculo - Módulo 4</t>
  </si>
  <si>
    <t>A a F</t>
  </si>
  <si>
    <t>Dias de Ausência conforme caderno técnico de limpeza/PB 2018, p. 20.</t>
  </si>
  <si>
    <t>Valor das rubricas de A a F</t>
  </si>
  <si>
    <t xml:space="preserve">Custo diário para o repositor = (Módulo 1 + Módulo 2 + Módulo 3) / 30 </t>
  </si>
  <si>
    <t>Base de cálculo x Dias de Ausência</t>
  </si>
  <si>
    <t>Submódulo 4.2 - Substituto na Intrajornada</t>
  </si>
  <si>
    <t>4.2</t>
  </si>
  <si>
    <t>Substituto na Intrajornada </t>
  </si>
  <si>
    <t>Substituto na cobertura de Intervalo para repouso ou alimentação</t>
  </si>
  <si>
    <t>Quadro-Resumo do Módulo 4 - Custo de Reposição do Profissional Ausente</t>
  </si>
  <si>
    <t>4</t>
  </si>
  <si>
    <t>Custo de Reposição do Profissional Ausente</t>
  </si>
  <si>
    <t>Substituto na Intrajornada</t>
  </si>
  <si>
    <t>Módulo 5 - Insumos Diversos</t>
  </si>
  <si>
    <t>5</t>
  </si>
  <si>
    <t>Insumos Diversos</t>
  </si>
  <si>
    <t>Uniformes</t>
  </si>
  <si>
    <t>Materiais</t>
  </si>
  <si>
    <t>Equipamentos</t>
  </si>
  <si>
    <t>EPI</t>
  </si>
  <si>
    <t>Memória de Cálculo - Módulo 5</t>
  </si>
  <si>
    <t>Tabela Uniformes Serventes</t>
  </si>
  <si>
    <t>Total da Tabela Materiais</t>
  </si>
  <si>
    <t>Base de Cálculo / Qtde. de Serventes</t>
  </si>
  <si>
    <t>Custo total dos equipamentos (Manutenção + Depreciação)</t>
  </si>
  <si>
    <t>Módulo 6 - Custos Indiretos, Tributos e Lucro</t>
  </si>
  <si>
    <t>6</t>
  </si>
  <si>
    <t>Custos Indiretos, Tributos e Lucro</t>
  </si>
  <si>
    <t>Custos Indiretos</t>
  </si>
  <si>
    <t>Tributos</t>
  </si>
  <si>
    <t>C.1</t>
  </si>
  <si>
    <t>C.2</t>
  </si>
  <si>
    <t>C.3</t>
  </si>
  <si>
    <t>QUADRO-RESUMO DO CUSTO POR EMPREGADO</t>
  </si>
  <si>
    <t>Mão de obra vinculada à execução contratual</t>
  </si>
  <si>
    <t>Módulo 4 - Custo de Reposição do Profissional Ausente</t>
  </si>
  <si>
    <t>Subtotal (A + B +C+ D+E)</t>
  </si>
  <si>
    <t>Valor Total por Empregado</t>
  </si>
  <si>
    <t>INSTITUTO FEDERAL DE EDUCAÇÃO, CIÊNCIA E TECNOLOGIA DA PARAÍBA - CAMPUS SANTA LUZIA</t>
  </si>
  <si>
    <t>COORDENAÇÃO DE COMPRAS, CONTRATOS E LICITAÇÕES</t>
  </si>
  <si>
    <t>PLANILHA DE CUSTOS E FORMAÇÃO DE PREÇOS</t>
  </si>
  <si>
    <t>Processo Administrativo n° 23869.000053.2026-63</t>
  </si>
  <si>
    <t>Licitação n°</t>
  </si>
  <si>
    <t>90001/2026</t>
  </si>
  <si>
    <t>Contrato nº ..../.......</t>
  </si>
  <si>
    <t>Discriminação dos Serviços (Dados Referente à Contratação)</t>
  </si>
  <si>
    <t>Data -  Apresentação da Proposta</t>
  </si>
  <si>
    <t>....../...../2026</t>
  </si>
  <si>
    <t>Município - ISSQN</t>
  </si>
  <si>
    <t>ISSQN 5 % (cinco por cento)</t>
  </si>
  <si>
    <t>Ano Acordo, Convenção ou Dissídio Coletivo</t>
  </si>
  <si>
    <t>CCT PB000032/2026</t>
  </si>
  <si>
    <t>Número de Meses de Execução Contratual</t>
  </si>
  <si>
    <t>12 (doze) meses</t>
  </si>
  <si>
    <t>Identificação do Serviço</t>
  </si>
  <si>
    <t>Tipo de Serviço</t>
  </si>
  <si>
    <t>Unidade de Medida</t>
  </si>
  <si>
    <t>Quantidade Total a Contratar</t>
  </si>
  <si>
    <t>Recepcionista secretário (a)</t>
  </si>
  <si>
    <t>40 horas</t>
  </si>
  <si>
    <t>MTE</t>
  </si>
  <si>
    <t>4221-05</t>
  </si>
  <si>
    <t>SEAC-PB</t>
  </si>
  <si>
    <t>01/JANEIRO</t>
  </si>
  <si>
    <t>Grupo IV</t>
  </si>
  <si>
    <t>BASE DE CÁLCULO PARA O SUBMÓDULO 2.2</t>
  </si>
  <si>
    <t>MÓDULO 1</t>
  </si>
  <si>
    <t>MÓDULO 2.1</t>
  </si>
  <si>
    <t>TOTAL</t>
  </si>
  <si>
    <t>SAT (+FAP de 0,5 a 2,0) (Variação: 0,5% a 6 %)</t>
  </si>
  <si>
    <r>
      <rPr>
        <rFont val="Calibri"/>
        <color rgb="FF000000"/>
        <sz val="11.0"/>
      </rPr>
      <t>Intervalo Intrajornada (</t>
    </r>
    <r>
      <rPr>
        <rFont val="Calibri"/>
        <color rgb="FF000000"/>
        <sz val="10.0"/>
      </rPr>
      <t>não usufruído pelo empregado</t>
    </r>
    <r>
      <rPr>
        <rFont val="Calibri"/>
        <color rgb="FF000000"/>
        <sz val="11.0"/>
      </rPr>
      <t>)</t>
    </r>
  </si>
  <si>
    <t>Benefício Odontológico</t>
  </si>
  <si>
    <t>Auxílio Morte/Funeral</t>
  </si>
  <si>
    <t>Seguro de Vida</t>
  </si>
  <si>
    <t>Programa de Assistência e Cuidado Pessoal</t>
  </si>
  <si>
    <t>Incidência sobre Aviso Prévio Trabalhado (FGTS, GPS, etc)</t>
  </si>
  <si>
    <t>Nota: a parcela mensal a título de aviso prévio trabalhado será no percentual máximo de 1,94% no primeiro ano, e, em caso de prorrogação do contrato, o percentual máximo dessa parcela será de 0,194% a cada ano de prorrogação, a ser incluído por ocasião da formulação do aditivo da prorrogação do contrato, conforme a Lei 12.506/2011. Entendimento do TCU no Acórdão nº 1.186/2017 - Plenário.</t>
  </si>
  <si>
    <t>BASE DE CÁLCULO PARA O MÓDULO 4</t>
  </si>
  <si>
    <t>MÓDULO 2</t>
  </si>
  <si>
    <t>MÓDULO 3</t>
  </si>
  <si>
    <t>Substituto na cobertura de 13º (décimo terceiro) Salário, Férias e Adicional de Férias</t>
  </si>
  <si>
    <t>Substituto na cobertura de Outras ausências (especificar)</t>
  </si>
  <si>
    <t>*Nota: APLICÁVEL, APENAS, PARA quando o TITULAR do posto USUFRUIR do descanso intrajornada e o posto de trabalho NÃO PUDER FICAR DESCOBERTO</t>
  </si>
  <si>
    <t>*=TRUNCAR(($D$86/220)*(1*(365/12))/2)</t>
  </si>
  <si>
    <t>*Nota: Se o titular USUFRUIR do descanso intrajornada, o total é o somatório dos subitens 4.1 e 4.2</t>
  </si>
  <si>
    <t>Uniformes e Equipamento de Proteção Individual - EPI</t>
  </si>
  <si>
    <t>Equipamentos de Proteção Coletiva - EPC</t>
  </si>
  <si>
    <t>Diárias</t>
  </si>
  <si>
    <t>BASE DE CÁLCULO PARA O MÓDULO 6</t>
  </si>
  <si>
    <t>MÓDULO 4</t>
  </si>
  <si>
    <t>MÓDULO 5</t>
  </si>
  <si>
    <t>CÁLCULO POR DENTRO</t>
  </si>
  <si>
    <t>TOTAL DOS TRIBUTOS</t>
  </si>
  <si>
    <t>BASE DE CÁLCULO</t>
  </si>
  <si>
    <t>ÍNDICE</t>
  </si>
  <si>
    <t>C.1 - PIS</t>
  </si>
  <si>
    <t>C.2 - COFINS</t>
  </si>
  <si>
    <t>C.3 - ISS</t>
  </si>
  <si>
    <t>VALOR TOTAL POR EMPREGADO</t>
  </si>
  <si>
    <t>Copeiro(a)</t>
  </si>
  <si>
    <t>5134-25</t>
  </si>
  <si>
    <t>GRUPO I</t>
  </si>
  <si>
    <r>
      <rPr>
        <rFont val="Calibri"/>
        <color rgb="FF000000"/>
        <sz val="11.0"/>
      </rPr>
      <t>Intervalo Intrajornada (</t>
    </r>
    <r>
      <rPr>
        <rFont val="Calibri"/>
        <color rgb="FF000000"/>
        <sz val="10.0"/>
      </rPr>
      <t>não usufruído pelo empregado</t>
    </r>
    <r>
      <rPr>
        <rFont val="Calibri"/>
        <color rgb="FF000000"/>
        <sz val="11.0"/>
      </rPr>
      <t>)</t>
    </r>
  </si>
  <si>
    <t>Motorista</t>
  </si>
  <si>
    <t>44 horas</t>
  </si>
  <si>
    <t>7823-05</t>
  </si>
  <si>
    <t>SINTEG/PB</t>
  </si>
  <si>
    <t>GRUPO XI</t>
  </si>
  <si>
    <r>
      <rPr>
        <rFont val="Calibri"/>
        <color rgb="FF000000"/>
        <sz val="11.0"/>
      </rPr>
      <t>Intervalo Intrajornada (</t>
    </r>
    <r>
      <rPr>
        <rFont val="Calibri"/>
        <color rgb="FF000000"/>
        <sz val="10.0"/>
      </rPr>
      <t>não usufruído pelo empregado</t>
    </r>
    <r>
      <rPr>
        <rFont val="Calibri"/>
        <color rgb="FF000000"/>
        <sz val="11.0"/>
      </rPr>
      <t>)</t>
    </r>
  </si>
  <si>
    <t>DIÁRIAS</t>
  </si>
  <si>
    <t>QUANTIDADE (ANUAL)</t>
  </si>
  <si>
    <t>VALOR UNITÁRIO</t>
  </si>
  <si>
    <t>VALOR TOTAL</t>
  </si>
  <si>
    <t>Com Pernoite*</t>
  </si>
  <si>
    <t>Sem Pernoite*</t>
  </si>
  <si>
    <t>VALOR TOTAL MENSAL</t>
  </si>
  <si>
    <t>* Valores estabelecidos em conformidade com as disposição da CCT n.° PB 000032/2026</t>
  </si>
  <si>
    <t>Auxiliar de Manutenção Predial</t>
  </si>
  <si>
    <t>5143-10</t>
  </si>
  <si>
    <t>GRUPO VIII</t>
  </si>
  <si>
    <r>
      <rPr>
        <rFont val="Calibri"/>
        <color rgb="FF000000"/>
        <sz val="11.0"/>
      </rPr>
      <t>Intervalo Intrajornada (</t>
    </r>
    <r>
      <rPr>
        <rFont val="Calibri"/>
        <color rgb="FF000000"/>
        <sz val="10.0"/>
      </rPr>
      <t>não usufruído pelo empregado</t>
    </r>
    <r>
      <rPr>
        <rFont val="Calibri"/>
        <color rgb="FF000000"/>
        <sz val="11.0"/>
      </rPr>
      <t>)</t>
    </r>
  </si>
  <si>
    <t>UNIFORMES</t>
  </si>
  <si>
    <t>RECEPCIONISTA SECRETÁRIO (A)</t>
  </si>
  <si>
    <t>ITEM</t>
  </si>
  <si>
    <t>PEÇA</t>
  </si>
  <si>
    <t>DESCRIÇÃO</t>
  </si>
  <si>
    <t>UNIDADE</t>
  </si>
  <si>
    <t>VALOR MÉDIO UNITÁRIO (R$)</t>
  </si>
  <si>
    <t>QUANTIDADE ANUAL</t>
  </si>
  <si>
    <t>VALOR ANUAL POR EMPREGADO (R$)</t>
  </si>
  <si>
    <t>VALOR MENSAL POR EMPREGADO (R$)</t>
  </si>
  <si>
    <t>CALÇA</t>
  </si>
  <si>
    <t>CAL Ç A SOCIAL - Material: 67% Algod ã o / 33% Poli é ster , Modelo: Social Feminino ou masculino, Quantidade Bolsos: 4 , Tipo Bolso: 2 Frontais Faca E 2 Traseiros Chapados , Tamanho: Variado, Aplicação: Uniforme.</t>
  </si>
  <si>
    <t>Unidade</t>
  </si>
  <si>
    <t>SAIA</t>
  </si>
  <si>
    <t>SAIA CLÁSSICA SOCIAL - Com Fechamento Posterior Por Zíper E Botão Interno No Centro Das Costas. 95% Poliéster 5% Elastano. Tipo: Alfaiataria. Modelagem Lápis, Possui Pences Nas Costas, Ajustando-Se À Silhueta. Cor Azul Escura Com Pinça Na Perna. Tamanho: P, PP, G, GG.</t>
  </si>
  <si>
    <t>BLAZER</t>
  </si>
  <si>
    <t>BLAZER SOCIAL - Blazer estilo social em alfaiataria, com gola xale, mangas longas, recortes frontais e posteriores para melhor caimento, shape reto, barra invis í vel, nos tamanhos P ao GG a definir.</t>
  </si>
  <si>
    <t>CAMISA</t>
  </si>
  <si>
    <t>CAMISA SOCIAL - Camisa social, na cor branca (ou conforme padr ã o institucional da empresa), de mangas 3/4, com detalhes na gola e punho, na cor predominante da logomarca da Contrada, Corte: Feminino ou masculino; Tecido com o m í nimo de 50% de fibras naturais, contendo a identificação da Contratada.</t>
  </si>
  <si>
    <t>CAMISA POLO - Camisa tipo Polo em Tecido Piquet; Corte: Feminino ou masculino, Composição: 50% algodão e 50% poliéster, com gramatura mínima de 190 g/m², cor branca (ou conforme padrão institucional da empresa), com peitilho funcional de fechamento por dois botões. Gola e punhos em ribana - Composição: Elastano: 5%, Poliester: 95%, gramatura mínima de 210 g/m². Mangas com friso na cor predominante da logo da Contratada. Aplicação da Marca Frontal – Logo da Contratada.</t>
  </si>
  <si>
    <t>CALÇADO</t>
  </si>
  <si>
    <t>SAPATO SOCIAL - Sapato Tipo: Social, Material: Couro, Cor: Preta, Caracter í sticas Adicionais: Sem Cadarço, Material Sola: Sola Em PVC Antiderrapante, Material Palmilha: Palmilha Em Couro, Material Forro: Lateral Em Couro E G á spea Em Tecido Algod ã o; Tamanho Variado, Aplicação: Uniforme</t>
  </si>
  <si>
    <t>Par</t>
  </si>
  <si>
    <t>MEIA</t>
  </si>
  <si>
    <t>MEIA SOCIAL - modelo sapatilha (invis í vel), com corte baixo de silicone nas costas (calcanhar), Composição: 90% microfibra poliamida 10% elastano, Feminino/masculino, Cor: Preta, Tamanho: Único</t>
  </si>
  <si>
    <t>CRACHÁ</t>
  </si>
  <si>
    <t>CRACHÁ FUNCIONAL - Confeccionado em PVC, Dimensõ es: 8,5x5,5cm, 4x0 cores, Com Case, Garra de Aço, Impressão em Dados Variados com Captação de Fotografia Digital.</t>
  </si>
  <si>
    <t>COPEIRO (A)</t>
  </si>
  <si>
    <t>CAL Ç A SOCIAL - Material: 67% Algod ã o / 33% Poli é ster , Modelo: Social Feminino, Quantidade Bolsos: 4 , Tipo Bolso: 2 Frontais Faca E 2 Traseiros Chapados , Tamanho: Variado, Aplicação: Uniforme.</t>
  </si>
  <si>
    <t>CAMISA SOCIAL - Camisa social, na cor branca (ou conforme padr ã o institucional da empresa), de mangas 3/4, com detalhes na gola e punho, na cor predominante da logomarca da Contrada, Corte: Feminino; Tecido com o m í nimo de 50% de fibras naturais, contendo a identificação da Contratada.</t>
  </si>
  <si>
    <t>CAMISA POLO - Camisa tipo Polo em Tecido Piquet; Corte: Feminino, Composição: 50% algodão e 50% poliéster, com gramatura mínima de 190 g/m², cor branca (ou conforme padrão institucional da empresa), com peitilho funcional de fechamento por dois botões. Gola e punhos em ribana - Composição: Elastano: 5%, Poliester: 95%, gramatura mínima de 210 g/m². Mangas com friso na cor predominante da logo da Contratada. Aplicação da Marca Frontal – Logo da Contratada</t>
  </si>
  <si>
    <t>AVENTAL</t>
  </si>
  <si>
    <t>AVENTAL JEANS PROFISSIONAL - Composição: Jeans 100% Algodão, Cor: Azul ou Preto, com alças, bolso e viés do bolsão frontal em couro, Dimensões do Avental: 740 mm x 640 mm. Características Adicionais: Bolso, em couro, frontal central superior (Canto em Bico), nas dimensõ es: 130 mm x 140 mm x 150 mm, Bolsão, em jeans com vié s em couro, frontal central (Canto Quebrado), nas dimensões: 300 mm x 170 mm, Alças reguláveis e cruzamento nas costas, fabricadas em material sinté tico com características de couro, com mosquetões de metal - 4 (quatro) mosquetões, Avental constituído com ilhós - 4 (quatro), para fixação das alças.</t>
  </si>
  <si>
    <t>TOUCA</t>
  </si>
  <si>
    <t>TOUCA COPEIRA - Material: Tecido oxford 100% poli é ster; Cor: Branca (ou conforme padrão institucional da empresa); Acabamento: Costura reforçada com linha de poliéster; Ajuste: Elástico embutido na parte traseira para melhor fixação; Formato: Tipo “boina” ou “ copeira” , com viseira frontal curta; Tamanho: Único, com ajuste autom ático por el á stico; Lav á vel e reutiliz á vel, de secagem r á pida e alta durabilidade; Finalidade: Proteção dos cabelos e manutenção das boas práticas de higiene durante as atividades de copa, preparo e distribuição de alimentos.</t>
  </si>
  <si>
    <t>CRACHÁ FUNCIONAL - Confeccionado em PVC, Dimensõ es: 8,5x5,5cm, 4x0 cores, Com
Case, Garra de Aço, Impressão em Dados Variados com Captação de Fotografia Digital.</t>
  </si>
  <si>
    <t>MOTORISTA</t>
  </si>
  <si>
    <t>CAL Ç A SOCIAL - Material: 67% Algod ã o / 33% Poli é ster , Modelo: Social Masculino, Quantidade Bolsos: 4 , Tipo Bolso: 2 Frontais Faca e 2 Traseiros Chapados, Tamanho: Variado, Aplicação: Uniforme.</t>
  </si>
  <si>
    <t>CAMISA SOCIAL - Camisa social, na cor branca (ou conforme padr ã o institucional da empresa), de mangas longas, com detalhes na gola e punho, na cor predominante da logomarca da Contrada, Corte: Masculino; Tecido com o m í nimo de 50% de fibras naturais, contendo a identificação da Contratada.</t>
  </si>
  <si>
    <t>CAMISA POLO - Camisa tipo Polo em Tecido Piquet; Corte: Masculino, Composição: 50% algodão e 50% poliéster, com gramatura mínima de 190 g/m², cor branca (ou conforme padrão institucional da empresa), com peitilho funcional de fechamento por dois botões. Gola e punhos em ribana - Composição: Elastano: 5%, Poliester: 95%, gramatura mínima de 210 g/m². Mangas com friso na cor predominante da logo da Contratada. Aplicação da Marca Frontal – Logo da Contratada.</t>
  </si>
  <si>
    <t>JAQUETA</t>
  </si>
  <si>
    <t>JAQUETA - Jaqueta Masculina Material: 100% Poli é ster, Modelo: Z í per, Acabamento: Com Forro, Tipo Bolso: 2 Bolsos Externos Lateral, Tamanho: Sob Medida, Características Adicionais: El á stico Nos Punhos E Cintura, Tipo Manga: Comprida , Tipo Gola: Social, Aplicação: Uniforme.</t>
  </si>
  <si>
    <t>MANGUITO PROTEÇÃO UV</t>
  </si>
  <si>
    <t>MANGUITO PROTEÇÃO UV 50: Dimensões Aproximadas: P: 9x27,7 cm (L x C), G: 9,5x41 cm (L x P), Composiç ã o: 94% Poliamida e 6% Elastano; Prote ç ão UV, Antimicrobial, Seamless Dry, Proteção Solar: Com FPS; na cor preta.</t>
  </si>
  <si>
    <t>CINTO</t>
  </si>
  <si>
    <t>CINTO EM COURO - Cinto Vestu á rio Material: Couro , Tamanho: Sob Medida, Caracter í sticas Adicionais: Dupla Face, Regul á vel, Tipo Fivela Prata , Modelo: Social, Largura: 3,5 C, Aplicação: Uniforme.</t>
  </si>
  <si>
    <t>unidade</t>
  </si>
  <si>
    <t>MEIA SOCIAL - Vestu á rio Masculino - Material: 60% Algod ã o, 39% Poliamida E 1% Elástico, Tipo: Social, Cor: Preta, Tamanho: Único, Aplicação: Adulto.</t>
  </si>
  <si>
    <t>UNIFORMES E EQUIPAMENTOS DE PROTEÇÃO INDIVIDUAL E COLETIVO</t>
  </si>
  <si>
    <t>AUXILIAR DE MANUTENÇÃO PREDIAL</t>
  </si>
  <si>
    <t>CALÇA - Calça com cós de elástico, dois bolsos frontais e dois bolsos na traseira, confeccionado em brim 100% algodão, sem partes metálicas.</t>
  </si>
  <si>
    <t>CAMISA - Camisa com gola tipo italiana, com mangas curtas, identificação da empresa na parte frontal, confeccionada em brim 100% algodão.</t>
  </si>
  <si>
    <t>CAMISA POLO - Camisa tipo Polo em Piquet de Malha – 50% algodão e 50% poliéster,  com mangas curtas, identificação da empresa na parte frontal, na cor Branca.</t>
  </si>
  <si>
    <t>BONÉ</t>
  </si>
  <si>
    <t>BONÉ - Boné árabe em brim 100% algodão para proteção da face em trabalhos a céu aberto.</t>
  </si>
  <si>
    <r>
      <rPr>
        <rFont val="Carlito"/>
        <i/>
        <color theme="1"/>
        <sz val="11.0"/>
      </rPr>
      <t>BOTINA DE SEGURANÇA - Calçado de segurança tipo botina, confeccionado em couro vaqueta, fechamento em elástico, com biqueira de aço, solado em poliuretano</t>
    </r>
    <r>
      <rPr>
        <rFont val="Arial"/>
        <i/>
        <color theme="1"/>
        <sz val="11.0"/>
      </rPr>
      <t> </t>
    </r>
    <r>
      <rPr>
        <rFont val="Carlito"/>
        <i/>
        <color theme="1"/>
        <sz val="11.0"/>
      </rPr>
      <t>bidensidade.</t>
    </r>
  </si>
  <si>
    <r>
      <rPr>
        <rFont val="Carlito"/>
        <i/>
        <color theme="1"/>
        <sz val="11.0"/>
      </rPr>
      <t>GALOCHA - Calçado ocupacional de uso profissional, tipo bota PVC cano longo, impermeável, confeccionado em policloreto de vinila (PVC), com resistência química, sem biqueira, propriedades antiderrapantes,</t>
    </r>
    <r>
      <rPr>
        <rFont val="Arial"/>
        <i/>
        <color theme="1"/>
        <sz val="11.0"/>
      </rPr>
      <t> </t>
    </r>
    <r>
      <rPr>
        <rFont val="Carlito"/>
        <i/>
        <color theme="1"/>
        <sz val="11.0"/>
      </rPr>
      <t>para uso em locais alagadiços.</t>
    </r>
  </si>
  <si>
    <t>MEIA - Meia, modelo cano alto , composição: 88% Algodão, 2% Lycra e 10% Poliamida, na cor preta.</t>
  </si>
  <si>
    <t>CAPACETE</t>
  </si>
  <si>
    <t>CAPACETE DE SEGURANÇA - tipo II classe A, aba frontal, com carneira e jugular. Regulagem de tamanho através de ajuste simples, cor azul, com selo de marcação do INMETRO.</t>
  </si>
  <si>
    <t>CINTO DE SEGURANÇA</t>
  </si>
  <si>
    <t>CINTO DE SEGURANÇA - tipo paraquedista com talabarte duplo e kit trava queda (o cinto de segurança e o talabarte deverão ter o mesmo C.A.)</t>
  </si>
  <si>
    <t>Conjunto</t>
  </si>
  <si>
    <t>LUVA</t>
  </si>
  <si>
    <t>LUVA DE SEGURANÇA - confeccionada em malha tricotada 4 fios algodão, palma com pigmento de PVC, cano curto, para uso em serviços gerais.</t>
  </si>
  <si>
    <t>ÓCULOS</t>
  </si>
  <si>
    <t>ÓCULOS DE PROTEÇÃO INDIVIDUAL - com lentes incolor, armação em policarbonato, lente em policarbonato, anti-embaçante e anti-risco. Modelo de sobreposição (p/ser usado sobre óculos graduados).</t>
  </si>
  <si>
    <t>PROTETOR AURICULAR</t>
  </si>
  <si>
    <t>PROTETOR AURICULAR - tipo plug de três flanges, material silicone, características adicionais anti-alérgico/atóxico.</t>
  </si>
  <si>
    <t>PROTETOR SOLAR</t>
  </si>
  <si>
    <t>PROTETOR SOLAR - fator de proteção FPS 50 ou superior.</t>
  </si>
  <si>
    <t>RESPIRADOR FACIAL</t>
  </si>
  <si>
    <t>RESPIRADOR SEMIFACIAL - PFF2 dobrável, descartável, sem válvula. Indicado para proteção respiratória em ambientes hospitalares contra presença de aerodispersóides e outros agentes biológicos, aplicando-se ainda contra fumos, névoas e poeiras tóxicas.</t>
  </si>
  <si>
    <t>MATERIAIS</t>
  </si>
  <si>
    <t>QUANTIDADE</t>
  </si>
  <si>
    <t>Alicate universal 8”</t>
  </si>
  <si>
    <t>UND</t>
  </si>
  <si>
    <t>Alicate de pressão 8”</t>
  </si>
  <si>
    <t>Alicate de corte 10”</t>
  </si>
  <si>
    <t>Alicate de bico 10”</t>
  </si>
  <si>
    <t>Chave de fenda grande</t>
  </si>
  <si>
    <t>Chaves de fenda média</t>
  </si>
  <si>
    <t>Chave de fenda pequena</t>
  </si>
  <si>
    <t>Chave Philips grande</t>
  </si>
  <si>
    <t>Chaves Philips pequena</t>
  </si>
  <si>
    <t>Chave para teste elétrico</t>
  </si>
  <si>
    <t>Chave inglesa 12"</t>
  </si>
  <si>
    <t>Jogo de chave Allen</t>
  </si>
  <si>
    <t>Jogo de chave boca/estria de 3/8”a 1”</t>
  </si>
  <si>
    <t>Jogo de chave de encaixe de 3/8”a 1 ¼”</t>
  </si>
  <si>
    <t>Jogo de brocas videa de 3,5 mm a 9,5 mm</t>
  </si>
  <si>
    <t>Jogo de brocas de aço rápido de 1/16” a 3/16”</t>
  </si>
  <si>
    <t>Estilete</t>
  </si>
  <si>
    <t>Arco de serra</t>
  </si>
  <si>
    <t>Alicate de papagaio</t>
  </si>
  <si>
    <t>Chave de grifa 18”</t>
  </si>
  <si>
    <t>Martelo bola de ½ kg</t>
  </si>
  <si>
    <t>Marreta de ½ kg</t>
  </si>
  <si>
    <t>Marreta de 1 kg</t>
  </si>
  <si>
    <t>Talhadeira de 6”</t>
  </si>
  <si>
    <t>Talhadeira de 8”</t>
  </si>
  <si>
    <t>Tesoura para chapa de alumínio</t>
  </si>
  <si>
    <t>Pá quadrada</t>
  </si>
  <si>
    <t>Enxada</t>
  </si>
  <si>
    <t>Chibanca</t>
  </si>
  <si>
    <t>Picareta</t>
  </si>
  <si>
    <t>Alavanca</t>
  </si>
  <si>
    <t>Peneira para areia</t>
  </si>
  <si>
    <t>Marretas de borracha para cerâmica</t>
  </si>
  <si>
    <t>Régua de alumínio</t>
  </si>
  <si>
    <t>Prumo</t>
  </si>
  <si>
    <t>Escala métrica</t>
  </si>
  <si>
    <t>Colher para pedreiro</t>
  </si>
  <si>
    <t>Ponteiro</t>
  </si>
  <si>
    <t>Torquês</t>
  </si>
  <si>
    <t>Esquadro</t>
  </si>
  <si>
    <t>Bobina de linha de náilon</t>
  </si>
  <si>
    <t>Desempenadeira de madeira</t>
  </si>
  <si>
    <t>Desempenadeira de aço</t>
  </si>
  <si>
    <t>Pé de cabra</t>
  </si>
  <si>
    <t>Nível de alumínio</t>
  </si>
  <si>
    <t>Nível de mangueira transparente</t>
  </si>
  <si>
    <t>Trena métrica de 30m</t>
  </si>
  <si>
    <t>Pincéis de pêlo</t>
  </si>
  <si>
    <t>Bandeja para pintura</t>
  </si>
  <si>
    <t>Rolos de esponja para pintura látex</t>
  </si>
  <si>
    <t>Rolos de lã para pintura látex</t>
  </si>
  <si>
    <t>Rolos de borracha para pintura texturizada</t>
  </si>
  <si>
    <t>Broxa</t>
  </si>
  <si>
    <t>Espátula de metal</t>
  </si>
  <si>
    <t>Espátula de metal dentada</t>
  </si>
  <si>
    <t>Pazinha larga para vaso 30cm</t>
  </si>
  <si>
    <t>Garfo largo 24cm</t>
  </si>
  <si>
    <t>Escardilho</t>
  </si>
  <si>
    <t>Tesoura para colheita e poda</t>
  </si>
  <si>
    <t>Tesoura de poda de cerca viva e grama</t>
  </si>
  <si>
    <t>Serrote Poda dobrável 30cm madeira</t>
  </si>
  <si>
    <t>Vassoura de metal para grama 18 dentes</t>
  </si>
  <si>
    <t>Pá Cavadeira Articulada-cabo 110 mm</t>
  </si>
  <si>
    <t>Facão 14” para mato cabo de madeira</t>
  </si>
  <si>
    <t>Carrinho de mão 60 l com rodas de borracha</t>
  </si>
  <si>
    <t>Pá de bico nº 3 com cabo</t>
  </si>
  <si>
    <t>Desentupidor de pia</t>
  </si>
  <si>
    <t>Desentupidor de vaso</t>
  </si>
  <si>
    <t>Desentupidor espiral</t>
  </si>
  <si>
    <t>Extensão elétrica 10 m</t>
  </si>
  <si>
    <t>Ferro de solda</t>
  </si>
  <si>
    <t>Lanternas holofote recarregável de Led</t>
  </si>
  <si>
    <t>Multiteste eletrônico</t>
  </si>
  <si>
    <t>Chave Catraca</t>
  </si>
  <si>
    <t>Conjunto Serra Copo</t>
  </si>
  <si>
    <t>QUANTIDADE DE PROFISSIONAIS EMPREGADOS NA EXECUÇÃO DOS SERVIÇOS DE MANUTENÇÃO</t>
  </si>
  <si>
    <t>VALOR MENSAL POR EMPREGADO</t>
  </si>
  <si>
    <t>EQUIPAMENTOS</t>
  </si>
  <si>
    <t>Alicate voltímetro e Amperímetro digital</t>
  </si>
  <si>
    <t>Escada de fibra de vidro extensível com corda 5,70 X 10,20 m</t>
  </si>
  <si>
    <t>Escada Articulada 4x4 com 16 Degraus de Alumínio - Perfil estrudado de alumínio, articulações em aço galvanizado e sapatas emborrachadas antiderrapantes; Possui extensão lateral para maior estabilidade, degraus antiderrapantes com maior área de contato; Contém 16 degraus; Carga máxima de trabalho: 150Kg; Dimensão fechada: 410 x 270 x 950 mm</t>
  </si>
  <si>
    <t>Máquina manual para corte de cerâmica</t>
  </si>
  <si>
    <t>Chave de grifa 36”</t>
  </si>
  <si>
    <t>Furadeira elétrica impacto profissional</t>
  </si>
  <si>
    <t>Lixadeira elétrica</t>
  </si>
  <si>
    <t>Serra tico-tico</t>
  </si>
  <si>
    <t>Manutenção mensal</t>
  </si>
  <si>
    <t>Depreciação mensal</t>
  </si>
  <si>
    <t>Custo Total dos equipamentos (Manutenção + Depreciação)</t>
  </si>
  <si>
    <r>
      <rPr>
        <rFont val="Arial"/>
        <b/>
        <color theme="1"/>
        <sz val="11.0"/>
      </rPr>
      <t>Manutenção de Equipamentos</t>
    </r>
    <r>
      <rPr>
        <rFont val="Arial"/>
        <b val="0"/>
        <color theme="1"/>
        <sz val="11.0"/>
      </rPr>
      <t xml:space="preserve">: O valor do insumo Manutenção de Equipamentos foi obtido adotando-se a metodologia das Tabelas de Composições de Preços para Orçamentação, publicação da Editora Pini, para equipamentos de pequeno porte (aproximadamente 1,5HP), com utilização, em média, de 83h/mês, em conjunto com o Manual de Custos Rodoviários do DNIT, Volume 1, de 2003:
M= k x 83 x V0/VU, onde:
M = custo de manutenção mensal
K = 0,6 (conforme adotado pelo Sicro2 /DNIT – Manual de Custos Rodoviários – Volume 1, página 83);
VU = Vida Útil = 10.000 horas
V0 = Valor de aquisição do equipamento Assim:
Manutenção Mensal = Valor total dos equipamentos (ANEXO IV) x 0,5% a.m.;
</t>
    </r>
    <r>
      <rPr>
        <rFont val="Arial"/>
        <b/>
        <color theme="1"/>
        <sz val="11.0"/>
      </rPr>
      <t>Depreciação de Equipamentos:</t>
    </r>
    <r>
      <rPr>
        <rFont val="Arial"/>
        <b val="0"/>
        <color theme="1"/>
        <sz val="11.0"/>
      </rPr>
      <t xml:space="preserve"> Para o cálculo do insumo Depreciação de Equipamentos, adotou-se vida útil de 8 anos e valor residual de 20%, com base no Manual de Custos Rodoviários do DNIT, volume 1, de 2003.
Depreciação Mensal = [Valor total dos equipamentos x (1,00-0,20)]/(12x8);</t>
    </r>
  </si>
  <si>
    <t>EQUIPAMENTOS DE PROTEÇÃO COLETIVA</t>
  </si>
  <si>
    <t>KIT PRIMEIRO SOCORROS</t>
  </si>
  <si>
    <t>Caixa plástica tipo maleta para acondicionamento do Kit</t>
  </si>
  <si>
    <t>Tesoura sem ponta</t>
  </si>
  <si>
    <t>Luvas de procedimento</t>
  </si>
  <si>
    <t>Caixa com 50 pares</t>
  </si>
  <si>
    <t>Máscara cirúrgica</t>
  </si>
  <si>
    <t>Caixa com 50 unidades</t>
  </si>
  <si>
    <t>Gazes</t>
  </si>
  <si>
    <t>Pacote</t>
  </si>
  <si>
    <t>Esparadrapo</t>
  </si>
  <si>
    <t>Rolo</t>
  </si>
  <si>
    <t>Atadura de crepe</t>
  </si>
  <si>
    <t>Soro fisiológico SF 0,9% 250 mL</t>
  </si>
  <si>
    <t>Frasco</t>
  </si>
  <si>
    <t>Antisséptico degermante 100ml</t>
  </si>
  <si>
    <t>Corda de segurança em poliamida de 12 mm de diâmetro Rolo com 100 metros</t>
  </si>
  <si>
    <t>Mangas isolantes de borracha Classe 2 (M.T.)</t>
  </si>
  <si>
    <t>Placas de sinalização “Atenção - Em manutenção”</t>
  </si>
  <si>
    <t>Cone em PVC, cor laranja com faixas refletivas, tamanho 75 cm.</t>
  </si>
  <si>
    <t>QUANTIDADE DE PROFISSIONAIS A SEREM CONTRATADOS</t>
  </si>
  <si>
    <t>PLANILHA RESUMO</t>
  </si>
  <si>
    <t>Quantidade</t>
  </si>
  <si>
    <t xml:space="preserve">VIGÊNCIA </t>
  </si>
  <si>
    <t>VALOR UNITÁRIO MÁXIMO ACEITÁVEL</t>
  </si>
  <si>
    <t>VALOR TOTAL MÁXIMO ACEITÁVEL</t>
  </si>
  <si>
    <r>
      <rPr>
        <rFont val="Calibri"/>
        <color theme="1"/>
        <sz val="11.0"/>
      </rPr>
      <t xml:space="preserve">PRESTAÇÃO DE SERVIÇOS DE APOIO ADMINISTRATIVO - Posto de serviços: </t>
    </r>
    <r>
      <rPr>
        <rFont val="Calibri"/>
        <b/>
        <color theme="1"/>
        <sz val="11.0"/>
      </rPr>
      <t>RECEPCIONISTA SECRETÁRIO (A) - CBO: 4221-05</t>
    </r>
    <r>
      <rPr>
        <rFont val="Calibri"/>
        <color theme="1"/>
        <sz val="11.0"/>
      </rPr>
      <t>, em jornada semanal de 40 (quarenta) horas.</t>
    </r>
  </si>
  <si>
    <t>POSTO</t>
  </si>
  <si>
    <r>
      <rPr>
        <rFont val="Calibri"/>
        <color theme="1"/>
        <sz val="11.0"/>
      </rPr>
      <t>PRESTAÇÃO DE SERVIÇOS DE APOIO ADMINISTRATIVO - Posto de serviços:</t>
    </r>
    <r>
      <rPr>
        <rFont val="Calibri"/>
        <b/>
        <color theme="1"/>
        <sz val="11.0"/>
      </rPr>
      <t xml:space="preserve"> COPEIRO (A) - CBO: 5134-25</t>
    </r>
    <r>
      <rPr>
        <rFont val="Calibri"/>
        <color theme="1"/>
        <sz val="11.0"/>
      </rPr>
      <t>, em jornada semanal de 40 (quarenta) horas.</t>
    </r>
  </si>
  <si>
    <r>
      <rPr>
        <rFont val="Calibri"/>
        <color theme="1"/>
        <sz val="11.0"/>
      </rPr>
      <t xml:space="preserve">PRESTAÇÃO DE SERVIÇOS DE APOIO ADMINISTRATIVO - Posto de serviços: </t>
    </r>
    <r>
      <rPr>
        <rFont val="Calibri"/>
        <b/>
        <color theme="1"/>
        <sz val="11.0"/>
      </rPr>
      <t>MOTORISTA - CBO: 7823 – 05</t>
    </r>
    <r>
      <rPr>
        <rFont val="Calibri"/>
        <color theme="1"/>
        <sz val="11.0"/>
      </rPr>
      <t>, em jornada semanal de 44 (quarenta e quatro) horas.</t>
    </r>
  </si>
  <si>
    <r>
      <rPr>
        <rFont val="Calibri"/>
        <color theme="1"/>
        <sz val="11.0"/>
      </rPr>
      <t xml:space="preserve">PRESTAÇÃO DE SERVIÇOS DE APOIO ADMINISTRATIVO - Posto de serviços: </t>
    </r>
    <r>
      <rPr>
        <rFont val="Calibri"/>
        <b/>
        <color theme="1"/>
        <sz val="11.0"/>
      </rPr>
      <t>AUXILIAR DE MANUTENÇÃO PREDIAL - CBO: 5143-10</t>
    </r>
    <r>
      <rPr>
        <rFont val="Calibri"/>
        <color theme="1"/>
        <sz val="11.0"/>
      </rPr>
      <t>, em jornada semanal de 44 (quarenta e quatro) horas.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</si>
</sst>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9">
    <numFmt numFmtId="164" formatCode="_-&quot;R$ &quot;* #,##0.00_-;&quot;-R$ &quot;* #,##0.00_-;_-&quot;R$ &quot;* \-??_-;_-@"/>
    <numFmt numFmtId="165" formatCode="&quot;R$&quot;#,##0.00"/>
    <numFmt numFmtId="166" formatCode="&quot;R$ &quot;#,##0.00"/>
    <numFmt numFmtId="167" formatCode="&quot;R$&quot;#,##0.00_);[Red]&quot;(R$&quot;#,##0.00\)"/>
    <numFmt numFmtId="168" formatCode="0.00_ "/>
    <numFmt numFmtId="169" formatCode="&quot;R$&quot;#,##0.00_);[Red]\(&quot;R$&quot;#,##0.00\)"/>
    <numFmt numFmtId="170" formatCode="0.0000_ "/>
    <numFmt numFmtId="171" formatCode="&quot;R$&quot;\ #,##0.00_);[Red]\(&quot;R$&quot;\ #,##0.00\)"/>
    <numFmt numFmtId="172" formatCode="&quot;R$&quot;\ #,##0.00"/>
  </numFmts>
  <fonts count="33">
    <font>
      <sz val="11.0"/>
      <color rgb="FF000000"/>
      <name val="Calibri"/>
      <scheme val="minor"/>
    </font>
    <font>
      <b/>
      <sz val="11.0"/>
      <color rgb="FF000000"/>
      <name val="Calibri"/>
    </font>
    <font/>
    <font>
      <sz val="11.0"/>
      <color rgb="FF000000"/>
      <name val="Calibri"/>
    </font>
    <font>
      <sz val="11.0"/>
      <color theme="1"/>
      <name val="Calibri"/>
    </font>
    <font>
      <b/>
      <sz val="11.0"/>
      <color rgb="FFFFFFFF"/>
      <name val="Calibri"/>
    </font>
    <font>
      <sz val="11.0"/>
      <color rgb="FFFFFFFF"/>
      <name val="Calibri"/>
    </font>
    <font>
      <sz val="14.0"/>
      <color theme="0"/>
      <name val="Calibri"/>
    </font>
    <font>
      <b/>
      <sz val="11.0"/>
      <color theme="1"/>
      <name val="Calibri"/>
    </font>
    <font>
      <sz val="9.0"/>
      <color rgb="FF000000"/>
      <name val="Calibri"/>
    </font>
    <font>
      <sz val="11.0"/>
      <color theme="0"/>
      <name val="Calibri"/>
    </font>
    <font>
      <sz val="11.0"/>
      <color rgb="FFF4B183"/>
      <name val="Calibri"/>
    </font>
    <font>
      <b/>
      <i/>
      <sz val="11.0"/>
      <color theme="1"/>
      <name val="Calibri"/>
    </font>
    <font>
      <sz val="9.0"/>
      <color theme="1"/>
      <name val="Calibri"/>
    </font>
    <font>
      <sz val="11.0"/>
      <color rgb="FFF4B083"/>
      <name val="Calibri"/>
    </font>
    <font>
      <b/>
      <sz val="11.0"/>
      <color theme="0"/>
      <name val="Calibri"/>
    </font>
    <font>
      <i/>
      <sz val="11.0"/>
      <color theme="1"/>
      <name val="Calibri"/>
    </font>
    <font>
      <i/>
      <sz val="11.0"/>
      <color theme="1"/>
      <name val="Carlito"/>
    </font>
    <font>
      <b/>
      <i/>
      <sz val="11.0"/>
      <color rgb="FF000000"/>
      <name val="Calibri"/>
    </font>
    <font>
      <sz val="11.0"/>
      <color rgb="FFFF0000"/>
      <name val="Calibri"/>
    </font>
    <font>
      <b/>
      <i/>
      <sz val="11.0"/>
      <color theme="0"/>
      <name val="Arial"/>
    </font>
    <font>
      <b/>
      <i/>
      <sz val="11.0"/>
      <color rgb="FF000000"/>
      <name val="Arial"/>
    </font>
    <font>
      <b/>
      <i/>
      <sz val="11.0"/>
      <color theme="1"/>
      <name val="Arial"/>
    </font>
    <font>
      <i/>
      <sz val="11.0"/>
      <color rgb="FF000000"/>
      <name val="Arial"/>
    </font>
    <font>
      <sz val="11.0"/>
      <color theme="1"/>
      <name val="Arial"/>
    </font>
    <font>
      <sz val="11.0"/>
      <color rgb="FF000000"/>
      <name val="Arial"/>
    </font>
    <font>
      <i/>
      <sz val="11.0"/>
      <color theme="1"/>
      <name val="Arial"/>
    </font>
    <font>
      <i/>
      <sz val="11.0"/>
      <color rgb="FF000000"/>
      <name val="Calibri"/>
    </font>
    <font>
      <b/>
      <sz val="11.0"/>
      <color theme="0"/>
      <name val="Arial"/>
    </font>
    <font>
      <b/>
      <sz val="11.0"/>
      <color theme="1"/>
      <name val="Arial"/>
    </font>
    <font>
      <b/>
      <i/>
      <sz val="11.0"/>
      <color rgb="FF3F3F3F"/>
      <name val="Calibri"/>
    </font>
    <font>
      <i/>
      <sz val="11.0"/>
      <color theme="1"/>
      <name val="Times New Roman"/>
    </font>
    <font>
      <strike/>
      <sz val="11.0"/>
      <color rgb="FF000000"/>
      <name val="Calibri"/>
    </font>
  </fonts>
  <fills count="15">
    <fill>
      <patternFill patternType="none"/>
    </fill>
    <fill>
      <patternFill patternType="lightGray"/>
    </fill>
    <fill>
      <patternFill patternType="solid">
        <fgColor rgb="FFF4B183"/>
        <bgColor rgb="FFF4B183"/>
      </patternFill>
    </fill>
    <fill>
      <patternFill patternType="solid">
        <fgColor rgb="FF70AD47"/>
        <bgColor rgb="FF70AD47"/>
      </patternFill>
    </fill>
    <fill>
      <patternFill patternType="solid">
        <fgColor theme="0"/>
        <bgColor theme="0"/>
      </patternFill>
    </fill>
    <fill>
      <patternFill patternType="solid">
        <fgColor theme="9"/>
        <bgColor theme="9"/>
      </patternFill>
    </fill>
    <fill>
      <patternFill patternType="solid">
        <fgColor rgb="FFC5E0B3"/>
        <bgColor rgb="FFC5E0B3"/>
      </patternFill>
    </fill>
    <fill>
      <patternFill patternType="solid">
        <fgColor rgb="FFA8D08D"/>
        <bgColor rgb="FFA8D08D"/>
      </patternFill>
    </fill>
    <fill>
      <patternFill patternType="solid">
        <fgColor rgb="FFC5E0B4"/>
        <bgColor rgb="FFC5E0B4"/>
      </patternFill>
    </fill>
    <fill>
      <patternFill patternType="solid">
        <fgColor rgb="FFFFFF00"/>
        <bgColor rgb="FFFFFF00"/>
      </patternFill>
    </fill>
    <fill>
      <patternFill patternType="solid">
        <fgColor rgb="FFE2F0D9"/>
        <bgColor rgb="FFE2F0D9"/>
      </patternFill>
    </fill>
    <fill>
      <patternFill patternType="solid">
        <fgColor rgb="FFF4B083"/>
        <bgColor rgb="FFF4B083"/>
      </patternFill>
    </fill>
    <fill>
      <patternFill patternType="solid">
        <fgColor rgb="FF7F7F7F"/>
        <bgColor rgb="FF7F7F7F"/>
      </patternFill>
    </fill>
    <fill>
      <patternFill patternType="solid">
        <fgColor rgb="FFD7D7D7"/>
        <bgColor rgb="FFD7D7D7"/>
      </patternFill>
    </fill>
    <fill>
      <patternFill patternType="solid">
        <fgColor rgb="FFD8D8D8"/>
        <bgColor rgb="FFD8D8D8"/>
      </patternFill>
    </fill>
  </fills>
  <borders count="50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/>
      <right/>
      <top/>
      <bottom/>
    </border>
    <border>
      <left/>
      <top/>
      <bottom style="thin">
        <color rgb="FFFFFFFF"/>
      </bottom>
    </border>
    <border>
      <top/>
      <bottom style="thin">
        <color rgb="FFFFFFFF"/>
      </bottom>
    </border>
    <border>
      <right/>
      <top/>
      <bottom style="thin">
        <color rgb="FFFFFFFF"/>
      </bottom>
    </border>
    <border>
      <left/>
      <top/>
      <bottom/>
    </border>
    <border>
      <top/>
      <bottom/>
    </border>
    <border>
      <right/>
      <top/>
      <bottom/>
    </border>
    <border>
      <left style="thin">
        <color theme="0"/>
      </left>
      <top/>
      <bottom style="thick">
        <color theme="0"/>
      </bottom>
    </border>
    <border>
      <top/>
      <bottom style="thick">
        <color theme="0"/>
      </bottom>
    </border>
    <border>
      <right style="thin">
        <color theme="0"/>
      </right>
      <top/>
      <bottom style="thick">
        <color theme="0"/>
      </bottom>
    </border>
    <border>
      <left/>
      <top style="thick">
        <color theme="0"/>
      </top>
      <bottom style="thin">
        <color theme="0"/>
      </bottom>
    </border>
    <border>
      <top style="thick">
        <color theme="0"/>
      </top>
      <bottom style="thin">
        <color theme="0"/>
      </bottom>
    </border>
    <border>
      <right/>
      <top style="thick">
        <color theme="0"/>
      </top>
      <bottom style="thin">
        <color theme="0"/>
      </bottom>
    </border>
    <border>
      <left/>
      <right style="thin">
        <color rgb="FFFFFFFF"/>
      </right>
      <top style="thick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ck">
        <color rgb="FFFFFFFF"/>
      </top>
      <bottom style="thin">
        <color rgb="FFFFFFFF"/>
      </bottom>
    </border>
    <border>
      <left style="thin">
        <color rgb="FFFFFFFF"/>
      </left>
      <top style="thick">
        <color rgb="FFFFFFFF"/>
      </top>
      <bottom style="thin">
        <color rgb="FFFFFFFF"/>
      </bottom>
    </border>
    <border>
      <right style="thin">
        <color rgb="FFFFFFFF"/>
      </right>
      <top style="thick">
        <color rgb="FFFFFFFF"/>
      </top>
      <bottom style="thin">
        <color rgb="FFFFFFFF"/>
      </bottom>
    </border>
    <border>
      <left/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/>
      <bottom style="thick">
        <color rgb="FFFFFFFF"/>
      </bottom>
    </border>
    <border>
      <top/>
      <bottom style="thick">
        <color rgb="FFFFFFFF"/>
      </bottom>
    </border>
    <border>
      <right style="thin">
        <color rgb="FFFFFFFF"/>
      </right>
      <top/>
      <bottom style="thick">
        <color rgb="FFFFFFFF"/>
      </bottom>
    </border>
    <border>
      <left/>
      <top/>
      <bottom style="thick">
        <color rgb="FFFFFFFF"/>
      </bottom>
    </border>
    <border>
      <left style="thin">
        <color rgb="FFFFFFFF"/>
      </left>
      <right style="thin">
        <color rgb="FFFFFFFF"/>
      </right>
      <top/>
      <bottom style="thick">
        <color rgb="FFFFFFFF"/>
      </bottom>
    </border>
    <border>
      <left style="thin">
        <color rgb="FFFFFFFF"/>
      </left>
      <right/>
      <top/>
      <bottom style="thick">
        <color rgb="FFFFFFFF"/>
      </bottom>
    </border>
    <border>
      <left style="thin">
        <color rgb="FFFFFFFF"/>
      </left>
      <right/>
      <top style="thin">
        <color rgb="FFFFFFFF"/>
      </top>
      <bottom style="thin">
        <color rgb="FFFFFFFF"/>
      </bottom>
    </border>
    <border>
      <left/>
      <top/>
    </border>
    <border>
      <right/>
      <top/>
    </border>
    <border>
      <left style="thin">
        <color rgb="FFFFFFFF"/>
      </left>
      <right style="thin">
        <color rgb="FFFFFFFF"/>
      </right>
      <top style="thin">
        <color rgb="FFFFFFFF"/>
      </top>
      <bottom style="thick">
        <color rgb="FFFFFFFF"/>
      </bottom>
    </border>
    <border>
      <left/>
    </border>
    <border>
      <right/>
    </border>
    <border>
      <left/>
      <bottom/>
    </border>
    <border>
      <right/>
      <bottom/>
    </border>
    <border>
      <right/>
      <top/>
      <bottom style="thick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/>
    </border>
    <border>
      <left style="thin">
        <color rgb="FFFFFFFF"/>
      </left>
      <top/>
      <bottom/>
    </border>
    <border>
      <left style="thin">
        <color theme="0"/>
      </left>
      <top style="thin">
        <color theme="0"/>
      </top>
      <bottom style="thin">
        <color theme="0"/>
      </bottom>
    </border>
    <border>
      <top style="thin">
        <color theme="0"/>
      </top>
      <bottom style="thin">
        <color theme="0"/>
      </bottom>
    </border>
    <border>
      <right style="thin">
        <color theme="0"/>
      </right>
      <top style="thin">
        <color theme="0"/>
      </top>
      <bottom style="thin">
        <color theme="0"/>
      </bottom>
    </border>
    <border>
      <left style="thin">
        <color theme="0"/>
      </left>
      <right/>
      <top style="thin">
        <color theme="0"/>
      </top>
      <bottom style="thin">
        <color theme="0"/>
      </bottom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</border>
    <border>
      <left/>
      <right/>
      <top/>
    </border>
    <border>
      <left/>
      <right/>
    </border>
    <border>
      <left/>
      <right/>
      <bottom/>
    </border>
  </borders>
  <cellStyleXfs count="1">
    <xf borderId="0" fillId="0" fontId="0" numFmtId="0" applyAlignment="1" applyFont="1"/>
  </cellStyleXfs>
  <cellXfs count="25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0" fillId="0" fontId="1" numFmtId="0" xfId="0" applyAlignment="1" applyFont="1">
      <alignment horizontal="center"/>
    </xf>
    <xf borderId="0" fillId="0" fontId="3" numFmtId="0" xfId="0" applyFont="1"/>
    <xf borderId="0" fillId="0" fontId="3" numFmtId="0" xfId="0" applyAlignment="1" applyFont="1">
      <alignment horizontal="center"/>
    </xf>
    <xf borderId="0" fillId="0" fontId="4" numFmtId="0" xfId="0" applyFont="1"/>
    <xf borderId="4" fillId="2" fontId="3" numFmtId="164" xfId="0" applyAlignment="1" applyBorder="1" applyFill="1" applyFont="1" applyNumberFormat="1">
      <alignment horizontal="center"/>
    </xf>
    <xf borderId="4" fillId="2" fontId="3" numFmtId="165" xfId="0" applyAlignment="1" applyBorder="1" applyFont="1" applyNumberFormat="1">
      <alignment horizontal="center"/>
    </xf>
    <xf borderId="4" fillId="2" fontId="3" numFmtId="0" xfId="0" applyAlignment="1" applyBorder="1" applyFont="1">
      <alignment horizontal="center"/>
    </xf>
    <xf borderId="4" fillId="2" fontId="3" numFmtId="9" xfId="0" applyAlignment="1" applyBorder="1" applyFont="1" applyNumberFormat="1">
      <alignment horizontal="center"/>
    </xf>
    <xf borderId="5" fillId="3" fontId="5" numFmtId="0" xfId="0" applyAlignment="1" applyBorder="1" applyFill="1" applyFont="1">
      <alignment horizontal="center"/>
    </xf>
    <xf borderId="6" fillId="0" fontId="2" numFmtId="0" xfId="0" applyBorder="1" applyFont="1"/>
    <xf borderId="7" fillId="0" fontId="2" numFmtId="0" xfId="0" applyBorder="1" applyFont="1"/>
    <xf borderId="0" fillId="0" fontId="3" numFmtId="10" xfId="0" applyFont="1" applyNumberFormat="1"/>
    <xf borderId="0" fillId="0" fontId="3" numFmtId="166" xfId="0" applyAlignment="1" applyFont="1" applyNumberFormat="1">
      <alignment horizontal="center"/>
    </xf>
    <xf borderId="4" fillId="2" fontId="3" numFmtId="10" xfId="0" applyBorder="1" applyFont="1" applyNumberFormat="1"/>
    <xf borderId="8" fillId="3" fontId="5" numFmtId="0" xfId="0" applyAlignment="1" applyBorder="1" applyFont="1">
      <alignment horizontal="center"/>
    </xf>
    <xf borderId="9" fillId="0" fontId="2" numFmtId="0" xfId="0" applyBorder="1" applyFont="1"/>
    <xf borderId="10" fillId="0" fontId="2" numFmtId="0" xfId="0" applyBorder="1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horizontal="left" shrinkToFit="0" vertical="center" wrapText="1"/>
    </xf>
    <xf borderId="0" fillId="0" fontId="3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left" vertical="center"/>
    </xf>
    <xf borderId="0" fillId="0" fontId="3" numFmtId="0" xfId="0" applyAlignment="1" applyFont="1">
      <alignment shrinkToFit="0" vertical="center" wrapText="1"/>
    </xf>
    <xf borderId="0" fillId="0" fontId="3" numFmtId="10" xfId="0" applyAlignment="1" applyFont="1" applyNumberFormat="1">
      <alignment horizontal="center"/>
    </xf>
    <xf borderId="0" fillId="0" fontId="3" numFmtId="166" xfId="0" applyAlignment="1" applyFont="1" applyNumberFormat="1">
      <alignment horizontal="center" shrinkToFit="0" vertical="center" wrapText="1"/>
    </xf>
    <xf borderId="0" fillId="0" fontId="3" numFmtId="0" xfId="0" applyAlignment="1" applyFont="1">
      <alignment vertical="center"/>
    </xf>
    <xf borderId="8" fillId="3" fontId="5" numFmtId="0" xfId="0" applyAlignment="1" applyBorder="1" applyFont="1">
      <alignment horizontal="center" shrinkToFit="0" wrapText="1"/>
    </xf>
    <xf borderId="4" fillId="3" fontId="6" numFmtId="0" xfId="0" applyBorder="1" applyFont="1"/>
    <xf borderId="4" fillId="3" fontId="6" numFmtId="166" xfId="0" applyAlignment="1" applyBorder="1" applyFont="1" applyNumberFormat="1">
      <alignment horizontal="center"/>
    </xf>
    <xf borderId="8" fillId="4" fontId="4" numFmtId="0" xfId="0" applyAlignment="1" applyBorder="1" applyFill="1" applyFont="1">
      <alignment horizontal="center"/>
    </xf>
    <xf borderId="11" fillId="5" fontId="7" numFmtId="0" xfId="0" applyAlignment="1" applyBorder="1" applyFill="1" applyFont="1">
      <alignment horizontal="center"/>
    </xf>
    <xf borderId="12" fillId="0" fontId="2" numFmtId="0" xfId="0" applyBorder="1" applyFont="1"/>
    <xf borderId="13" fillId="0" fontId="2" numFmtId="0" xfId="0" applyBorder="1" applyFont="1"/>
    <xf borderId="14" fillId="6" fontId="8" numFmtId="0" xfId="0" applyAlignment="1" applyBorder="1" applyFill="1" applyFont="1">
      <alignment horizontal="left" shrinkToFit="0" wrapText="1"/>
    </xf>
    <xf borderId="15" fillId="0" fontId="2" numFmtId="0" xfId="0" applyBorder="1" applyFont="1"/>
    <xf borderId="16" fillId="0" fontId="2" numFmtId="0" xfId="0" applyBorder="1" applyFont="1"/>
    <xf borderId="4" fillId="7" fontId="8" numFmtId="0" xfId="0" applyAlignment="1" applyBorder="1" applyFill="1" applyFont="1">
      <alignment horizontal="left" shrinkToFit="0" wrapText="1"/>
    </xf>
    <xf borderId="4" fillId="7" fontId="4" numFmtId="49" xfId="0" applyAlignment="1" applyBorder="1" applyFont="1" applyNumberFormat="1">
      <alignment horizontal="left"/>
    </xf>
    <xf borderId="4" fillId="7" fontId="8" numFmtId="0" xfId="0" applyAlignment="1" applyBorder="1" applyFont="1">
      <alignment horizontal="left"/>
    </xf>
    <xf borderId="4" fillId="7" fontId="4" numFmtId="0" xfId="0" applyAlignment="1" applyBorder="1" applyFont="1">
      <alignment horizontal="left"/>
    </xf>
    <xf borderId="17" fillId="8" fontId="3" numFmtId="0" xfId="0" applyAlignment="1" applyBorder="1" applyFill="1" applyFont="1">
      <alignment horizontal="center"/>
    </xf>
    <xf borderId="18" fillId="8" fontId="3" numFmtId="0" xfId="0" applyBorder="1" applyFont="1"/>
    <xf borderId="19" fillId="9" fontId="4" numFmtId="0" xfId="0" applyAlignment="1" applyBorder="1" applyFill="1" applyFont="1">
      <alignment horizontal="center"/>
    </xf>
    <xf borderId="20" fillId="0" fontId="2" numFmtId="0" xfId="0" applyBorder="1" applyFont="1"/>
    <xf borderId="21" fillId="10" fontId="3" numFmtId="0" xfId="0" applyAlignment="1" applyBorder="1" applyFill="1" applyFont="1">
      <alignment horizontal="center"/>
    </xf>
    <xf borderId="22" fillId="10" fontId="3" numFmtId="0" xfId="0" applyBorder="1" applyFont="1"/>
    <xf borderId="23" fillId="2" fontId="3" numFmtId="0" xfId="0" applyAlignment="1" applyBorder="1" applyFont="1">
      <alignment horizontal="center"/>
    </xf>
    <xf borderId="24" fillId="0" fontId="2" numFmtId="0" xfId="0" applyBorder="1" applyFont="1"/>
    <xf borderId="21" fillId="8" fontId="3" numFmtId="0" xfId="0" applyAlignment="1" applyBorder="1" applyFont="1">
      <alignment horizontal="center"/>
    </xf>
    <xf borderId="22" fillId="8" fontId="3" numFmtId="0" xfId="0" applyBorder="1" applyFont="1"/>
    <xf borderId="25" fillId="3" fontId="5" numFmtId="0" xfId="0" applyAlignment="1" applyBorder="1" applyFont="1">
      <alignment horizontal="center"/>
    </xf>
    <xf borderId="26" fillId="0" fontId="2" numFmtId="0" xfId="0" applyBorder="1" applyFont="1"/>
    <xf borderId="27" fillId="0" fontId="2" numFmtId="0" xfId="0" applyBorder="1" applyFont="1"/>
    <xf borderId="28" fillId="3" fontId="5" numFmtId="0" xfId="0" applyAlignment="1" applyBorder="1" applyFont="1">
      <alignment horizontal="center" shrinkToFit="0" wrapText="1"/>
    </xf>
    <xf borderId="29" fillId="3" fontId="5" numFmtId="0" xfId="0" applyAlignment="1" applyBorder="1" applyFont="1">
      <alignment horizontal="center"/>
    </xf>
    <xf borderId="30" fillId="3" fontId="5" numFmtId="0" xfId="0" applyAlignment="1" applyBorder="1" applyFont="1">
      <alignment horizontal="center"/>
    </xf>
    <xf borderId="23" fillId="8" fontId="3" numFmtId="0" xfId="0" applyAlignment="1" applyBorder="1" applyFont="1">
      <alignment horizontal="center"/>
    </xf>
    <xf borderId="22" fillId="2" fontId="3" numFmtId="0" xfId="0" applyAlignment="1" applyBorder="1" applyFont="1">
      <alignment horizontal="center"/>
    </xf>
    <xf borderId="31" fillId="2" fontId="3" numFmtId="0" xfId="0" applyAlignment="1" applyBorder="1" applyFont="1">
      <alignment horizontal="center"/>
    </xf>
    <xf borderId="23" fillId="10" fontId="3" numFmtId="0" xfId="0" applyAlignment="1" applyBorder="1" applyFont="1">
      <alignment horizontal="center"/>
    </xf>
    <xf borderId="31" fillId="2" fontId="3" numFmtId="166" xfId="0" applyAlignment="1" applyBorder="1" applyFont="1" applyNumberFormat="1">
      <alignment horizontal="center"/>
    </xf>
    <xf borderId="4" fillId="2" fontId="3" numFmtId="166" xfId="0" applyAlignment="1" applyBorder="1" applyFont="1" applyNumberFormat="1">
      <alignment horizontal="center"/>
    </xf>
    <xf borderId="4" fillId="2" fontId="3" numFmtId="49" xfId="0" applyAlignment="1" applyBorder="1" applyFont="1" applyNumberFormat="1">
      <alignment horizontal="center"/>
    </xf>
    <xf borderId="32" fillId="3" fontId="5" numFmtId="0" xfId="0" applyAlignment="1" applyBorder="1" applyFont="1">
      <alignment horizontal="center" vertical="center"/>
    </xf>
    <xf borderId="33" fillId="0" fontId="2" numFmtId="0" xfId="0" applyBorder="1" applyFont="1"/>
    <xf borderId="18" fillId="8" fontId="1" numFmtId="0" xfId="0" applyAlignment="1" applyBorder="1" applyFont="1">
      <alignment horizontal="center" vertical="center"/>
    </xf>
    <xf borderId="34" fillId="2" fontId="3" numFmtId="167" xfId="0" applyAlignment="1" applyBorder="1" applyFont="1" applyNumberFormat="1">
      <alignment horizontal="center" vertical="center"/>
    </xf>
    <xf borderId="35" fillId="0" fontId="2" numFmtId="0" xfId="0" applyBorder="1" applyFont="1"/>
    <xf borderId="36" fillId="0" fontId="2" numFmtId="0" xfId="0" applyBorder="1" applyFont="1"/>
    <xf borderId="34" fillId="10" fontId="1" numFmtId="0" xfId="0" applyAlignment="1" applyBorder="1" applyFont="1">
      <alignment horizontal="center" vertical="center"/>
    </xf>
    <xf borderId="37" fillId="0" fontId="2" numFmtId="0" xfId="0" applyBorder="1" applyFont="1"/>
    <xf borderId="38" fillId="0" fontId="2" numFmtId="0" xfId="0" applyBorder="1" applyFont="1"/>
    <xf borderId="34" fillId="2" fontId="1" numFmtId="167" xfId="0" applyAlignment="1" applyBorder="1" applyFont="1" applyNumberFormat="1">
      <alignment horizontal="center" vertical="center"/>
    </xf>
    <xf borderId="4" fillId="9" fontId="4" numFmtId="10" xfId="0" applyAlignment="1" applyBorder="1" applyFont="1" applyNumberFormat="1">
      <alignment horizontal="center"/>
    </xf>
    <xf borderId="4" fillId="2" fontId="3" numFmtId="166" xfId="0" applyAlignment="1" applyBorder="1" applyFont="1" applyNumberFormat="1">
      <alignment horizontal="center" vertical="center"/>
    </xf>
    <xf borderId="0" fillId="0" fontId="3" numFmtId="166" xfId="0" applyAlignment="1" applyFont="1" applyNumberFormat="1">
      <alignment horizontal="left" vertical="center"/>
    </xf>
    <xf borderId="4" fillId="2" fontId="3" numFmtId="10" xfId="0" applyAlignment="1" applyBorder="1" applyFont="1" applyNumberFormat="1">
      <alignment horizontal="center"/>
    </xf>
    <xf borderId="0" fillId="0" fontId="3" numFmtId="10" xfId="0" applyAlignment="1" applyFont="1" applyNumberFormat="1">
      <alignment horizontal="center" vertical="center"/>
    </xf>
    <xf borderId="0" fillId="0" fontId="3" numFmtId="0" xfId="0" applyAlignment="1" applyFont="1">
      <alignment shrinkToFit="0" wrapText="1"/>
    </xf>
    <xf borderId="4" fillId="2" fontId="3" numFmtId="10" xfId="0" applyAlignment="1" applyBorder="1" applyFont="1" applyNumberFormat="1">
      <alignment horizontal="center" vertical="center"/>
    </xf>
    <xf borderId="4" fillId="11" fontId="3" numFmtId="10" xfId="0" applyAlignment="1" applyBorder="1" applyFill="1" applyFont="1" applyNumberFormat="1">
      <alignment horizontal="center" vertical="center"/>
    </xf>
    <xf borderId="4" fillId="11" fontId="3" numFmtId="166" xfId="0" applyAlignment="1" applyBorder="1" applyFont="1" applyNumberFormat="1">
      <alignment horizontal="center"/>
    </xf>
    <xf borderId="4" fillId="11" fontId="3" numFmtId="166" xfId="0" applyAlignment="1" applyBorder="1" applyFont="1" applyNumberFormat="1">
      <alignment horizontal="center" vertical="center"/>
    </xf>
    <xf borderId="8" fillId="11" fontId="9" numFmtId="0" xfId="0" applyAlignment="1" applyBorder="1" applyFont="1">
      <alignment horizontal="left" vertical="center"/>
    </xf>
    <xf borderId="4" fillId="2" fontId="3" numFmtId="168" xfId="0" applyAlignment="1" applyBorder="1" applyFont="1" applyNumberFormat="1">
      <alignment horizontal="center"/>
    </xf>
    <xf borderId="0" fillId="0" fontId="10" numFmtId="0" xfId="0" applyAlignment="1" applyFont="1">
      <alignment horizontal="center" shrinkToFit="0" vertical="center" wrapText="1"/>
    </xf>
    <xf borderId="0" fillId="0" fontId="10" numFmtId="166" xfId="0" applyAlignment="1" applyFont="1" applyNumberFormat="1">
      <alignment vertical="center"/>
    </xf>
    <xf borderId="0" fillId="0" fontId="10" numFmtId="0" xfId="0" applyAlignment="1" applyFont="1">
      <alignment horizontal="center"/>
    </xf>
    <xf borderId="0" fillId="0" fontId="10" numFmtId="166" xfId="0" applyAlignment="1" applyFont="1" applyNumberFormat="1">
      <alignment horizontal="center"/>
    </xf>
    <xf borderId="4" fillId="2" fontId="11" numFmtId="166" xfId="0" applyAlignment="1" applyBorder="1" applyFont="1" applyNumberFormat="1">
      <alignment horizontal="center"/>
    </xf>
    <xf borderId="0" fillId="0" fontId="3" numFmtId="166" xfId="0" applyAlignment="1" applyFont="1" applyNumberFormat="1">
      <alignment horizontal="center" vertical="center"/>
    </xf>
    <xf borderId="4" fillId="11" fontId="4" numFmtId="166" xfId="0" applyAlignment="1" applyBorder="1" applyFont="1" applyNumberFormat="1">
      <alignment horizontal="center" vertical="center"/>
    </xf>
    <xf borderId="4" fillId="2" fontId="4" numFmtId="166" xfId="0" applyAlignment="1" applyBorder="1" applyFont="1" applyNumberFormat="1">
      <alignment horizontal="center" vertical="center"/>
    </xf>
    <xf borderId="0" fillId="0" fontId="4" numFmtId="0" xfId="0" applyAlignment="1" applyFont="1">
      <alignment horizontal="center"/>
    </xf>
    <xf borderId="4" fillId="2" fontId="4" numFmtId="169" xfId="0" applyAlignment="1" applyBorder="1" applyFont="1" applyNumberFormat="1">
      <alignment horizontal="center" vertical="center"/>
    </xf>
    <xf borderId="0" fillId="0" fontId="4" numFmtId="166" xfId="0" applyAlignment="1" applyFont="1" applyNumberFormat="1">
      <alignment horizontal="center"/>
    </xf>
    <xf borderId="25" fillId="3" fontId="5" numFmtId="0" xfId="0" applyAlignment="1" applyBorder="1" applyFont="1">
      <alignment horizontal="center" vertical="center"/>
    </xf>
    <xf borderId="39" fillId="0" fontId="2" numFmtId="0" xfId="0" applyBorder="1" applyFont="1"/>
    <xf borderId="18" fillId="8" fontId="3" numFmtId="0" xfId="0" applyAlignment="1" applyBorder="1" applyFont="1">
      <alignment horizontal="left" vertical="center"/>
    </xf>
    <xf borderId="4" fillId="2" fontId="4" numFmtId="166" xfId="0" applyAlignment="1" applyBorder="1" applyFont="1" applyNumberFormat="1">
      <alignment horizontal="center"/>
    </xf>
    <xf borderId="34" fillId="10" fontId="3" numFmtId="0" xfId="0" applyAlignment="1" applyBorder="1" applyFont="1">
      <alignment horizontal="left" vertical="center"/>
    </xf>
    <xf borderId="4" fillId="2" fontId="3" numFmtId="167" xfId="0" applyAlignment="1" applyBorder="1" applyFont="1" applyNumberFormat="1">
      <alignment horizontal="center"/>
    </xf>
    <xf borderId="4" fillId="2" fontId="3" numFmtId="170" xfId="0" applyAlignment="1" applyBorder="1" applyFont="1" applyNumberFormat="1">
      <alignment horizontal="center" vertical="center"/>
    </xf>
    <xf borderId="4" fillId="2" fontId="4" numFmtId="10" xfId="0" applyAlignment="1" applyBorder="1" applyFont="1" applyNumberFormat="1">
      <alignment horizontal="center"/>
    </xf>
    <xf borderId="0" fillId="0" fontId="3" numFmtId="0" xfId="0" applyAlignment="1" applyFont="1">
      <alignment horizontal="right"/>
    </xf>
    <xf borderId="4" fillId="3" fontId="5" numFmtId="0" xfId="0" applyAlignment="1" applyBorder="1" applyFont="1">
      <alignment horizontal="center" vertical="center"/>
    </xf>
    <xf borderId="4" fillId="3" fontId="5" numFmtId="166" xfId="0" applyAlignment="1" applyBorder="1" applyFont="1" applyNumberFormat="1">
      <alignment horizontal="center"/>
    </xf>
    <xf borderId="4" fillId="2" fontId="3" numFmtId="171" xfId="0" applyAlignment="1" applyBorder="1" applyFont="1" applyNumberFormat="1">
      <alignment horizontal="center" vertical="center"/>
    </xf>
    <xf borderId="0" fillId="0" fontId="3" numFmtId="171" xfId="0" applyAlignment="1" applyFont="1" applyNumberFormat="1">
      <alignment horizontal="center" vertical="center"/>
    </xf>
    <xf borderId="4" fillId="11" fontId="3" numFmtId="171" xfId="0" applyAlignment="1" applyBorder="1" applyFont="1" applyNumberFormat="1">
      <alignment horizontal="center" vertical="center"/>
    </xf>
    <xf borderId="0" fillId="0" fontId="10" numFmtId="166" xfId="0" applyAlignment="1" applyFont="1" applyNumberFormat="1">
      <alignment shrinkToFit="0" vertical="center" wrapText="1"/>
    </xf>
    <xf borderId="0" fillId="0" fontId="10" numFmtId="166" xfId="0" applyAlignment="1" applyFont="1" applyNumberFormat="1">
      <alignment horizontal="center" shrinkToFit="0" wrapText="1"/>
    </xf>
    <xf borderId="4" fillId="2" fontId="3" numFmtId="167" xfId="0" applyBorder="1" applyFont="1" applyNumberFormat="1"/>
    <xf borderId="30" fillId="3" fontId="5" numFmtId="0" xfId="0" applyAlignment="1" applyBorder="1" applyFont="1">
      <alignment horizontal="center" vertical="center"/>
    </xf>
    <xf borderId="30" fillId="3" fontId="5" numFmtId="0" xfId="0" applyAlignment="1" applyBorder="1" applyFont="1">
      <alignment horizontal="center" shrinkToFit="0" vertical="center" wrapText="1"/>
    </xf>
    <xf borderId="18" fillId="8" fontId="3" numFmtId="0" xfId="0" applyAlignment="1" applyBorder="1" applyFont="1">
      <alignment horizontal="center" vertical="center"/>
    </xf>
    <xf borderId="18" fillId="11" fontId="3" numFmtId="169" xfId="0" applyAlignment="1" applyBorder="1" applyFont="1" applyNumberFormat="1">
      <alignment horizontal="center" vertical="center"/>
    </xf>
    <xf borderId="40" fillId="10" fontId="3" numFmtId="0" xfId="0" applyAlignment="1" applyBorder="1" applyFont="1">
      <alignment horizontal="left" vertical="center"/>
    </xf>
    <xf borderId="40" fillId="10" fontId="3" numFmtId="0" xfId="0" applyAlignment="1" applyBorder="1" applyFont="1">
      <alignment horizontal="center" vertical="center"/>
    </xf>
    <xf borderId="34" fillId="11" fontId="3" numFmtId="169" xfId="0" applyAlignment="1" applyBorder="1" applyFont="1" applyNumberFormat="1">
      <alignment horizontal="center" vertical="center"/>
    </xf>
    <xf borderId="41" fillId="8" fontId="12" numFmtId="0" xfId="0" applyAlignment="1" applyBorder="1" applyFont="1">
      <alignment horizontal="center" vertical="center"/>
    </xf>
    <xf borderId="41" fillId="8" fontId="12" numFmtId="169" xfId="0" applyAlignment="1" applyBorder="1" applyFont="1" applyNumberFormat="1">
      <alignment horizontal="center" vertical="center"/>
    </xf>
    <xf borderId="0" fillId="0" fontId="3" numFmtId="0" xfId="0" applyAlignment="1" applyFont="1">
      <alignment horizontal="left" shrinkToFit="0" wrapText="1"/>
    </xf>
    <xf borderId="5" fillId="3" fontId="8" numFmtId="0" xfId="0" applyAlignment="1" applyBorder="1" applyFont="1">
      <alignment horizontal="center"/>
    </xf>
    <xf borderId="17" fillId="8" fontId="4" numFmtId="0" xfId="0" applyAlignment="1" applyBorder="1" applyFont="1">
      <alignment horizontal="center"/>
    </xf>
    <xf borderId="18" fillId="8" fontId="4" numFmtId="0" xfId="0" applyBorder="1" applyFont="1"/>
    <xf borderId="21" fillId="10" fontId="4" numFmtId="0" xfId="0" applyAlignment="1" applyBorder="1" applyFont="1">
      <alignment horizontal="center"/>
    </xf>
    <xf borderId="22" fillId="10" fontId="4" numFmtId="0" xfId="0" applyBorder="1" applyFont="1"/>
    <xf borderId="21" fillId="8" fontId="4" numFmtId="0" xfId="0" applyAlignment="1" applyBorder="1" applyFont="1">
      <alignment horizontal="center"/>
    </xf>
    <xf borderId="22" fillId="8" fontId="4" numFmtId="0" xfId="0" applyBorder="1" applyFont="1"/>
    <xf borderId="25" fillId="3" fontId="8" numFmtId="0" xfId="0" applyAlignment="1" applyBorder="1" applyFont="1">
      <alignment horizontal="center"/>
    </xf>
    <xf borderId="28" fillId="3" fontId="8" numFmtId="0" xfId="0" applyAlignment="1" applyBorder="1" applyFont="1">
      <alignment horizontal="center" shrinkToFit="0" wrapText="1"/>
    </xf>
    <xf borderId="29" fillId="3" fontId="8" numFmtId="0" xfId="0" applyAlignment="1" applyBorder="1" applyFont="1">
      <alignment horizontal="center"/>
    </xf>
    <xf borderId="30" fillId="3" fontId="8" numFmtId="0" xfId="0" applyAlignment="1" applyBorder="1" applyFont="1">
      <alignment horizontal="center"/>
    </xf>
    <xf borderId="23" fillId="8" fontId="4" numFmtId="0" xfId="0" applyAlignment="1" applyBorder="1" applyFont="1">
      <alignment horizontal="center"/>
    </xf>
    <xf borderId="22" fillId="2" fontId="4" numFmtId="0" xfId="0" applyAlignment="1" applyBorder="1" applyFont="1">
      <alignment horizontal="center"/>
    </xf>
    <xf borderId="31" fillId="2" fontId="4" numFmtId="0" xfId="0" applyAlignment="1" applyBorder="1" applyFont="1">
      <alignment horizontal="center"/>
    </xf>
    <xf borderId="23" fillId="10" fontId="4" numFmtId="0" xfId="0" applyAlignment="1" applyBorder="1" applyFont="1">
      <alignment horizontal="center"/>
    </xf>
    <xf borderId="31" fillId="2" fontId="4" numFmtId="166" xfId="0" applyAlignment="1" applyBorder="1" applyFont="1" applyNumberFormat="1">
      <alignment horizontal="center"/>
    </xf>
    <xf borderId="0" fillId="0" fontId="8" numFmtId="0" xfId="0" applyAlignment="1" applyFont="1">
      <alignment horizontal="center"/>
    </xf>
    <xf borderId="4" fillId="2" fontId="4" numFmtId="0" xfId="0" applyAlignment="1" applyBorder="1" applyFont="1">
      <alignment horizontal="center"/>
    </xf>
    <xf borderId="4" fillId="2" fontId="4" numFmtId="49" xfId="0" applyAlignment="1" applyBorder="1" applyFont="1" applyNumberFormat="1">
      <alignment horizontal="center"/>
    </xf>
    <xf borderId="0" fillId="0" fontId="4" numFmtId="10" xfId="0" applyFont="1" applyNumberFormat="1"/>
    <xf borderId="8" fillId="3" fontId="8" numFmtId="0" xfId="0" applyAlignment="1" applyBorder="1" applyFont="1">
      <alignment horizontal="center"/>
    </xf>
    <xf borderId="0" fillId="0" fontId="4" numFmtId="10" xfId="0" applyAlignment="1" applyFont="1" applyNumberFormat="1">
      <alignment horizontal="center"/>
    </xf>
    <xf borderId="32" fillId="3" fontId="8" numFmtId="0" xfId="0" applyAlignment="1" applyBorder="1" applyFont="1">
      <alignment horizontal="center" vertical="center"/>
    </xf>
    <xf borderId="18" fillId="8" fontId="8" numFmtId="0" xfId="0" applyAlignment="1" applyBorder="1" applyFont="1">
      <alignment horizontal="center" vertical="center"/>
    </xf>
    <xf borderId="34" fillId="2" fontId="4" numFmtId="167" xfId="0" applyAlignment="1" applyBorder="1" applyFont="1" applyNumberFormat="1">
      <alignment horizontal="center" vertical="center"/>
    </xf>
    <xf borderId="34" fillId="10" fontId="8" numFmtId="0" xfId="0" applyAlignment="1" applyBorder="1" applyFont="1">
      <alignment horizontal="center" vertical="center"/>
    </xf>
    <xf borderId="34" fillId="2" fontId="8" numFmtId="167" xfId="0" applyAlignment="1" applyBorder="1" applyFont="1" applyNumberFormat="1">
      <alignment horizontal="center" vertical="center"/>
    </xf>
    <xf borderId="0" fillId="0" fontId="4" numFmtId="0" xfId="0" applyAlignment="1" applyFont="1">
      <alignment vertical="center"/>
    </xf>
    <xf borderId="0" fillId="0" fontId="4" numFmtId="166" xfId="0" applyAlignment="1" applyFont="1" applyNumberFormat="1">
      <alignment horizontal="center" vertical="center"/>
    </xf>
    <xf borderId="0" fillId="0" fontId="4" numFmtId="0" xfId="0" applyAlignment="1" applyFont="1">
      <alignment shrinkToFit="0" wrapText="1"/>
    </xf>
    <xf borderId="0" fillId="0" fontId="4" numFmtId="10" xfId="0" applyAlignment="1" applyFont="1" applyNumberFormat="1">
      <alignment horizontal="center" vertical="center"/>
    </xf>
    <xf borderId="8" fillId="11" fontId="13" numFmtId="0" xfId="0" applyAlignment="1" applyBorder="1" applyFont="1">
      <alignment horizontal="left" vertical="center"/>
    </xf>
    <xf borderId="8" fillId="3" fontId="8" numFmtId="0" xfId="0" applyAlignment="1" applyBorder="1" applyFont="1">
      <alignment horizontal="center" shrinkToFit="0" wrapText="1"/>
    </xf>
    <xf borderId="0" fillId="0" fontId="4" numFmtId="0" xfId="0" applyAlignment="1" applyFont="1">
      <alignment horizontal="center" vertical="center"/>
    </xf>
    <xf borderId="4" fillId="2" fontId="4" numFmtId="10" xfId="0" applyAlignment="1" applyBorder="1" applyFont="1" applyNumberFormat="1">
      <alignment horizontal="center" vertical="center"/>
    </xf>
    <xf borderId="4" fillId="2" fontId="4" numFmtId="168" xfId="0" applyAlignment="1" applyBorder="1" applyFont="1" applyNumberFormat="1">
      <alignment horizontal="center"/>
    </xf>
    <xf borderId="0" fillId="0" fontId="4" numFmtId="0" xfId="0" applyAlignment="1" applyFont="1">
      <alignment shrinkToFit="0" vertical="center" wrapText="1"/>
    </xf>
    <xf borderId="4" fillId="2" fontId="14" numFmtId="166" xfId="0" applyAlignment="1" applyBorder="1" applyFont="1" applyNumberFormat="1">
      <alignment horizontal="center"/>
    </xf>
    <xf borderId="25" fillId="3" fontId="8" numFmtId="0" xfId="0" applyAlignment="1" applyBorder="1" applyFont="1">
      <alignment horizontal="center" vertical="center"/>
    </xf>
    <xf borderId="18" fillId="8" fontId="4" numFmtId="0" xfId="0" applyAlignment="1" applyBorder="1" applyFont="1">
      <alignment horizontal="left" vertical="center"/>
    </xf>
    <xf borderId="34" fillId="10" fontId="4" numFmtId="0" xfId="0" applyAlignment="1" applyBorder="1" applyFont="1">
      <alignment horizontal="left" vertical="center"/>
    </xf>
    <xf borderId="4" fillId="2" fontId="4" numFmtId="167" xfId="0" applyAlignment="1" applyBorder="1" applyFont="1" applyNumberFormat="1">
      <alignment horizontal="center" vertical="center"/>
    </xf>
    <xf borderId="4" fillId="2" fontId="4" numFmtId="170" xfId="0" applyAlignment="1" applyBorder="1" applyFont="1" applyNumberFormat="1">
      <alignment horizontal="center" vertical="center"/>
    </xf>
    <xf borderId="0" fillId="0" fontId="4" numFmtId="0" xfId="0" applyAlignment="1" applyFont="1">
      <alignment horizontal="right"/>
    </xf>
    <xf borderId="4" fillId="3" fontId="4" numFmtId="0" xfId="0" applyBorder="1" applyFont="1"/>
    <xf borderId="4" fillId="3" fontId="8" numFmtId="0" xfId="0" applyAlignment="1" applyBorder="1" applyFont="1">
      <alignment horizontal="center" vertical="center"/>
    </xf>
    <xf borderId="4" fillId="3" fontId="8" numFmtId="166" xfId="0" applyAlignment="1" applyBorder="1" applyFont="1" applyNumberFormat="1">
      <alignment horizontal="center"/>
    </xf>
    <xf borderId="8" fillId="5" fontId="15" numFmtId="0" xfId="0" applyAlignment="1" applyBorder="1" applyFont="1">
      <alignment horizontal="center"/>
    </xf>
    <xf borderId="8" fillId="6" fontId="8" numFmtId="0" xfId="0" applyAlignment="1" applyBorder="1" applyFont="1">
      <alignment horizontal="center"/>
    </xf>
    <xf borderId="4" fillId="7" fontId="1" numFmtId="0" xfId="0" applyAlignment="1" applyBorder="1" applyFont="1">
      <alignment horizontal="center" shrinkToFit="0" vertical="center" wrapText="1"/>
    </xf>
    <xf borderId="4" fillId="7" fontId="8" numFmtId="0" xfId="0" applyAlignment="1" applyBorder="1" applyFont="1">
      <alignment horizontal="center" shrinkToFit="0" vertical="center" wrapText="1"/>
    </xf>
    <xf borderId="0" fillId="0" fontId="4" numFmtId="0" xfId="0" applyAlignment="1" applyFont="1">
      <alignment horizontal="center" shrinkToFit="0" vertical="center" wrapText="1"/>
    </xf>
    <xf borderId="0" fillId="0" fontId="16" numFmtId="0" xfId="0" applyAlignment="1" applyFont="1">
      <alignment horizontal="center" shrinkToFit="0" vertical="center" wrapText="1"/>
    </xf>
    <xf borderId="0" fillId="0" fontId="17" numFmtId="0" xfId="0" applyAlignment="1" applyFont="1">
      <alignment horizontal="left" shrinkToFit="0" vertical="center" wrapText="1"/>
    </xf>
    <xf borderId="4" fillId="9" fontId="4" numFmtId="169" xfId="0" applyAlignment="1" applyBorder="1" applyFont="1" applyNumberFormat="1">
      <alignment horizontal="center" shrinkToFit="0" vertical="center" wrapText="1"/>
    </xf>
    <xf borderId="0" fillId="0" fontId="4" numFmtId="169" xfId="0" applyAlignment="1" applyFont="1" applyNumberFormat="1">
      <alignment horizontal="center" shrinkToFit="0" vertical="center" wrapText="1"/>
    </xf>
    <xf borderId="8" fillId="12" fontId="18" numFmtId="0" xfId="0" applyAlignment="1" applyBorder="1" applyFill="1" applyFont="1">
      <alignment horizontal="center"/>
    </xf>
    <xf borderId="8" fillId="12" fontId="18" numFmtId="169" xfId="0" applyAlignment="1" applyBorder="1" applyFont="1" applyNumberFormat="1">
      <alignment horizontal="center"/>
    </xf>
    <xf borderId="8" fillId="5" fontId="15" numFmtId="0" xfId="0" applyAlignment="1" applyBorder="1" applyFont="1">
      <alignment horizontal="center" vertical="center"/>
    </xf>
    <xf borderId="8" fillId="6" fontId="8" numFmtId="0" xfId="0" applyAlignment="1" applyBorder="1" applyFont="1">
      <alignment horizontal="center" vertical="center"/>
    </xf>
    <xf borderId="8" fillId="12" fontId="18" numFmtId="0" xfId="0" applyAlignment="1" applyBorder="1" applyFont="1">
      <alignment horizontal="center" vertical="center"/>
    </xf>
    <xf borderId="8" fillId="12" fontId="18" numFmtId="169" xfId="0" applyAlignment="1" applyBorder="1" applyFont="1" applyNumberFormat="1">
      <alignment horizontal="center" vertical="center"/>
    </xf>
    <xf borderId="0" fillId="0" fontId="17" numFmtId="0" xfId="0" applyAlignment="1" applyFont="1">
      <alignment horizontal="center" shrinkToFit="0" vertical="center" wrapText="1"/>
    </xf>
    <xf borderId="8" fillId="12" fontId="12" numFmtId="0" xfId="0" applyAlignment="1" applyBorder="1" applyFont="1">
      <alignment horizontal="center"/>
    </xf>
    <xf borderId="8" fillId="12" fontId="12" numFmtId="169" xfId="0" applyAlignment="1" applyBorder="1" applyFont="1" applyNumberFormat="1">
      <alignment horizontal="center"/>
    </xf>
    <xf borderId="0" fillId="0" fontId="19" numFmtId="0" xfId="0" applyFont="1"/>
    <xf borderId="0" fillId="0" fontId="19" numFmtId="0" xfId="0" applyAlignment="1" applyFont="1">
      <alignment horizontal="center" shrinkToFit="0" vertical="center" wrapText="1"/>
    </xf>
    <xf borderId="0" fillId="0" fontId="19" numFmtId="0" xfId="0" applyAlignment="1" applyFont="1">
      <alignment horizontal="center" vertical="center"/>
    </xf>
    <xf borderId="0" fillId="0" fontId="19" numFmtId="169" xfId="0" applyAlignment="1" applyFont="1" applyNumberFormat="1">
      <alignment horizontal="center" shrinkToFit="0" vertical="center" wrapText="1"/>
    </xf>
    <xf borderId="8" fillId="12" fontId="20" numFmtId="0" xfId="0" applyAlignment="1" applyBorder="1" applyFont="1">
      <alignment horizontal="center" vertical="center"/>
    </xf>
    <xf borderId="4" fillId="13" fontId="21" numFmtId="0" xfId="0" applyAlignment="1" applyBorder="1" applyFill="1" applyFont="1">
      <alignment horizontal="center" shrinkToFit="0" vertical="center" wrapText="1"/>
    </xf>
    <xf borderId="4" fillId="13" fontId="22" numFmtId="0" xfId="0" applyAlignment="1" applyBorder="1" applyFont="1">
      <alignment horizontal="center" shrinkToFit="0" vertical="center" wrapText="1"/>
    </xf>
    <xf borderId="0" fillId="0" fontId="23" numFmtId="0" xfId="0" applyAlignment="1" applyFont="1">
      <alignment horizontal="center" shrinkToFit="0" vertical="center" wrapText="1"/>
    </xf>
    <xf borderId="0" fillId="0" fontId="23" numFmtId="0" xfId="0" applyAlignment="1" applyFont="1">
      <alignment horizontal="left" shrinkToFit="0" vertical="center" wrapText="1"/>
    </xf>
    <xf borderId="4" fillId="9" fontId="24" numFmtId="169" xfId="0" applyAlignment="1" applyBorder="1" applyFont="1" applyNumberFormat="1">
      <alignment horizontal="center" vertical="center"/>
    </xf>
    <xf borderId="0" fillId="0" fontId="25" numFmtId="169" xfId="0" applyAlignment="1" applyFont="1" applyNumberFormat="1">
      <alignment horizontal="center" vertical="center"/>
    </xf>
    <xf borderId="8" fillId="12" fontId="20" numFmtId="0" xfId="0" applyAlignment="1" applyBorder="1" applyFont="1">
      <alignment horizontal="center"/>
    </xf>
    <xf borderId="8" fillId="12" fontId="22" numFmtId="169" xfId="0" applyAlignment="1" applyBorder="1" applyFont="1" applyNumberFormat="1">
      <alignment horizontal="center"/>
    </xf>
    <xf borderId="8" fillId="12" fontId="22" numFmtId="0" xfId="0" applyAlignment="1" applyBorder="1" applyFont="1">
      <alignment horizontal="center"/>
    </xf>
    <xf borderId="0" fillId="0" fontId="25" numFmtId="0" xfId="0" applyFont="1"/>
    <xf borderId="0" fillId="0" fontId="24" numFmtId="0" xfId="0" applyFont="1"/>
    <xf borderId="4" fillId="14" fontId="26" numFmtId="0" xfId="0" applyAlignment="1" applyBorder="1" applyFill="1" applyFont="1">
      <alignment horizontal="center" vertical="center"/>
    </xf>
    <xf borderId="4" fillId="14" fontId="26" numFmtId="0" xfId="0" applyAlignment="1" applyBorder="1" applyFont="1">
      <alignment horizontal="center" shrinkToFit="0" vertical="center" wrapText="1"/>
    </xf>
    <xf borderId="0" fillId="0" fontId="23" numFmtId="0" xfId="0" applyAlignment="1" applyFont="1">
      <alignment horizontal="center" shrinkToFit="0" vertical="center" wrapText="1"/>
    </xf>
    <xf borderId="0" fillId="0" fontId="25" numFmtId="0" xfId="0" applyAlignment="1" applyFont="1">
      <alignment horizontal="left" vertical="center"/>
    </xf>
    <xf borderId="0" fillId="0" fontId="27" numFmtId="0" xfId="0" applyAlignment="1" applyFont="1">
      <alignment horizontal="center" shrinkToFit="0" vertical="center" wrapText="1"/>
    </xf>
    <xf borderId="4" fillId="9" fontId="24" numFmtId="169" xfId="0" applyAlignment="1" applyBorder="1" applyFont="1" applyNumberFormat="1">
      <alignment horizontal="center" vertical="center"/>
    </xf>
    <xf borderId="0" fillId="0" fontId="25" numFmtId="169" xfId="0" applyAlignment="1" applyFont="1" applyNumberFormat="1">
      <alignment horizontal="center" vertical="center"/>
    </xf>
    <xf borderId="0" fillId="0" fontId="3" numFmtId="0" xfId="0" applyAlignment="1" applyFont="1">
      <alignment horizontal="left" vertical="center"/>
    </xf>
    <xf borderId="0" fillId="0" fontId="23" numFmtId="0" xfId="0" applyAlignment="1" applyFont="1">
      <alignment horizontal="left" vertical="center"/>
    </xf>
    <xf borderId="0" fillId="0" fontId="24" numFmtId="0" xfId="0" applyAlignment="1" applyFont="1">
      <alignment horizontal="center"/>
    </xf>
    <xf borderId="0" fillId="0" fontId="24" numFmtId="0" xfId="0" applyAlignment="1" applyFont="1">
      <alignment shrinkToFit="0" wrapText="1"/>
    </xf>
    <xf borderId="0" fillId="0" fontId="24" numFmtId="0" xfId="0" applyAlignment="1" applyFont="1">
      <alignment horizontal="center" vertical="center"/>
    </xf>
    <xf borderId="0" fillId="0" fontId="24" numFmtId="0" xfId="0" applyFont="1"/>
    <xf borderId="0" fillId="0" fontId="24" numFmtId="172" xfId="0" applyAlignment="1" applyFont="1" applyNumberFormat="1">
      <alignment horizontal="center" vertical="center"/>
    </xf>
    <xf borderId="42" fillId="5" fontId="28" numFmtId="0" xfId="0" applyAlignment="1" applyBorder="1" applyFont="1">
      <alignment horizontal="center"/>
    </xf>
    <xf borderId="43" fillId="0" fontId="2" numFmtId="0" xfId="0" applyBorder="1" applyFont="1"/>
    <xf borderId="44" fillId="0" fontId="2" numFmtId="0" xfId="0" applyBorder="1" applyFont="1"/>
    <xf borderId="45" fillId="5" fontId="28" numFmtId="172" xfId="0" applyAlignment="1" applyBorder="1" applyFont="1" applyNumberFormat="1">
      <alignment horizontal="center"/>
    </xf>
    <xf borderId="46" fillId="5" fontId="28" numFmtId="172" xfId="0" applyAlignment="1" applyBorder="1" applyFont="1" applyNumberFormat="1">
      <alignment horizontal="center"/>
    </xf>
    <xf borderId="46" fillId="5" fontId="28" numFmtId="0" xfId="0" applyAlignment="1" applyBorder="1" applyFont="1">
      <alignment horizontal="center"/>
    </xf>
    <xf borderId="0" fillId="0" fontId="29" numFmtId="0" xfId="0" applyAlignment="1" applyFont="1">
      <alignment horizontal="left" shrinkToFit="0" wrapText="1"/>
    </xf>
    <xf borderId="47" fillId="13" fontId="30" numFmtId="0" xfId="0" applyAlignment="1" applyBorder="1" applyFont="1">
      <alignment horizontal="center" shrinkToFit="0" vertical="center" wrapText="1"/>
    </xf>
    <xf borderId="47" fillId="13" fontId="12" numFmtId="0" xfId="0" applyAlignment="1" applyBorder="1" applyFont="1">
      <alignment horizontal="center" shrinkToFit="0" vertical="center" wrapText="1"/>
    </xf>
    <xf borderId="48" fillId="0" fontId="2" numFmtId="0" xfId="0" applyBorder="1" applyFont="1"/>
    <xf borderId="49" fillId="0" fontId="2" numFmtId="0" xfId="0" applyBorder="1" applyFont="1"/>
    <xf borderId="0" fillId="0" fontId="31" numFmtId="0" xfId="0" applyAlignment="1" applyFont="1">
      <alignment horizontal="center" shrinkToFit="0" vertical="center" wrapText="1"/>
    </xf>
    <xf borderId="0" fillId="0" fontId="12" numFmtId="0" xfId="0" applyAlignment="1" applyFont="1">
      <alignment horizontal="center" shrinkToFit="0" wrapText="1"/>
    </xf>
    <xf borderId="0" fillId="0" fontId="16" numFmtId="0" xfId="0" applyAlignment="1" applyFont="1">
      <alignment horizontal="left" shrinkToFit="0" wrapText="1"/>
    </xf>
    <xf borderId="4" fillId="9" fontId="4" numFmtId="169" xfId="0" applyAlignment="1" applyBorder="1" applyFont="1" applyNumberFormat="1">
      <alignment horizontal="center" vertical="center"/>
    </xf>
    <xf borderId="0" fillId="0" fontId="3" numFmtId="169" xfId="0" applyAlignment="1" applyFont="1" applyNumberFormat="1">
      <alignment horizontal="center" vertical="center"/>
    </xf>
    <xf borderId="0" fillId="0" fontId="32" numFmtId="0" xfId="0" applyFont="1"/>
    <xf borderId="8" fillId="12" fontId="12" numFmtId="0" xfId="0" applyAlignment="1" applyBorder="1" applyFont="1">
      <alignment horizontal="center" vertical="center"/>
    </xf>
    <xf borderId="8" fillId="12" fontId="12" numFmtId="169" xfId="0" applyAlignment="1" applyBorder="1" applyFont="1" applyNumberFormat="1">
      <alignment horizontal="center" vertical="center"/>
    </xf>
    <xf borderId="11" fillId="5" fontId="8" numFmtId="0" xfId="0" applyAlignment="1" applyBorder="1" applyFont="1">
      <alignment horizontal="center" shrinkToFit="0" vertical="center" wrapText="1"/>
    </xf>
    <xf borderId="0" fillId="0" fontId="4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center" vertical="center"/>
    </xf>
    <xf borderId="0" fillId="0" fontId="4" numFmtId="0" xfId="0" applyAlignment="1" applyFont="1">
      <alignment horizontal="left" shrinkToFit="0" wrapText="1"/>
    </xf>
    <xf borderId="0" fillId="0" fontId="4" numFmtId="171" xfId="0" applyAlignment="1" applyFont="1" applyNumberFormat="1">
      <alignment horizontal="center" vertical="center"/>
    </xf>
    <xf borderId="0" fillId="0" fontId="3" numFmtId="171" xfId="0" applyFont="1" applyNumberFormat="1"/>
    <xf borderId="0" fillId="0" fontId="4" numFmtId="0" xfId="0" applyFont="1"/>
    <xf borderId="0" fillId="0" fontId="4" numFmtId="171" xfId="0" applyFont="1" applyNumberFormat="1"/>
    <xf borderId="0" fillId="0" fontId="4" numFmtId="0" xfId="0" applyAlignment="1" applyFont="1">
      <alignment horizontal="left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9"/>
          <bgColor theme="9"/>
        </patternFill>
      </fill>
      <border/>
    </dxf>
    <dxf>
      <font/>
      <fill>
        <patternFill patternType="solid">
          <fgColor rgb="FFC5E0B3"/>
          <bgColor rgb="FFC5E0B3"/>
        </patternFill>
      </fill>
      <border/>
    </dxf>
    <dxf>
      <font/>
      <fill>
        <patternFill patternType="solid">
          <fgColor rgb="FFE2EFD9"/>
          <bgColor rgb="FFE2EFD9"/>
        </patternFill>
      </fill>
      <border/>
    </dxf>
  </dxfs>
  <tableStyles count="2">
    <tableStyle count="3" pivot="0" name="Materiais e Equipamentos-style">
      <tableStyleElement dxfId="1" type="headerRow"/>
      <tableStyleElement dxfId="2" type="firstRowStripe"/>
      <tableStyleElement dxfId="3" type="secondRowStripe"/>
    </tableStyle>
    <tableStyle count="3" pivot="0" name="RESUMO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customschemas.google.com/relationships/workbookmetadata" Target="metadata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85:F94" displayName="Table_1" name="Table_1" id="1">
  <tableColumns count="6">
    <tableColumn name="ITEM" id="1"/>
    <tableColumn name="DESCRIÇÃO" id="2"/>
    <tableColumn name="UNIDADE" id="3"/>
    <tableColumn name="QUANTIDADE" id="4"/>
    <tableColumn name="VALOR UNITÁRIO" id="5"/>
    <tableColumn name="VALOR TOTAL" id="6"/>
  </tableColumns>
  <tableStyleInfo name="Materiais e Equipamentos-style" showColumnStripes="0" showFirstColumn="1" showLastColumn="1" showRowStripes="1"/>
</table>
</file>

<file path=xl/tables/table2.xml><?xml version="1.0" encoding="utf-8"?>
<table xmlns="http://schemas.openxmlformats.org/spreadsheetml/2006/main" ref="A2:G7" displayName="Table_2" name="Table_2" id="2">
  <tableColumns count="7">
    <tableColumn name="Item" id="1"/>
    <tableColumn name="Descrição" id="2"/>
    <tableColumn name="Unidade" id="3"/>
    <tableColumn name="Quantidade" id="4"/>
    <tableColumn name="VIGÊNCIA " id="5"/>
    <tableColumn name="VALOR UNITÁRIO MÁXIMO ACEITÁVEL" id="6"/>
    <tableColumn name="VALOR TOTAL MÁXIMO ACEITÁVEL" id="7"/>
  </tableColumns>
  <tableStyleInfo name="RESUMO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Relationship Id="rId3" Type="http://schemas.openxmlformats.org/officeDocument/2006/relationships/table" Target="../tables/table1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Relationship Id="rId3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 outlineLevelRow="1"/>
  <cols>
    <col customWidth="1" min="1" max="1" width="12.43"/>
    <col customWidth="1" min="2" max="2" width="76.43"/>
    <col customWidth="1" min="3" max="3" width="28.43"/>
    <col customWidth="1" min="4" max="4" width="27.43"/>
    <col customWidth="1" min="5" max="5" width="9.0"/>
    <col customWidth="1" min="6" max="6" width="32.71"/>
    <col customWidth="1" min="7" max="7" width="13.0"/>
    <col customWidth="1" min="8" max="21" width="9.0"/>
  </cols>
  <sheetData>
    <row r="1">
      <c r="A1" s="1" t="s">
        <v>0</v>
      </c>
      <c r="B1" s="2"/>
      <c r="C1" s="2"/>
      <c r="D1" s="3"/>
      <c r="F1" s="4" t="s">
        <v>1</v>
      </c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>
      <c r="A2" s="6" t="s">
        <v>2</v>
      </c>
      <c r="B2" s="7" t="s">
        <v>3</v>
      </c>
      <c r="C2" s="6" t="s">
        <v>4</v>
      </c>
      <c r="D2" s="6" t="s">
        <v>5</v>
      </c>
      <c r="F2" s="5" t="s">
        <v>3</v>
      </c>
      <c r="G2" s="5" t="s">
        <v>5</v>
      </c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>
      <c r="A3" s="6">
        <v>1.0</v>
      </c>
      <c r="B3" s="7" t="s">
        <v>6</v>
      </c>
      <c r="C3" s="6"/>
      <c r="D3" s="6" t="s">
        <v>7</v>
      </c>
      <c r="F3" s="7" t="s">
        <v>8</v>
      </c>
      <c r="G3" s="8">
        <v>0.0</v>
      </c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>
      <c r="A4" s="6">
        <v>2.0</v>
      </c>
      <c r="B4" s="7" t="s">
        <v>9</v>
      </c>
      <c r="C4" s="6"/>
      <c r="D4" s="6" t="s">
        <v>10</v>
      </c>
      <c r="F4" s="7" t="s">
        <v>11</v>
      </c>
      <c r="G4" s="8">
        <v>12.0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>
      <c r="A5" s="6">
        <v>3.0</v>
      </c>
      <c r="B5" s="7" t="s">
        <v>12</v>
      </c>
      <c r="C5" s="6" t="s">
        <v>13</v>
      </c>
      <c r="D5" s="9">
        <v>998.0</v>
      </c>
      <c r="F5" s="7" t="s">
        <v>14</v>
      </c>
      <c r="G5" s="10">
        <v>22.0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6">
      <c r="A6" s="6">
        <v>4.0</v>
      </c>
      <c r="B6" s="7" t="s">
        <v>15</v>
      </c>
      <c r="C6" s="6" t="s">
        <v>16</v>
      </c>
      <c r="D6" s="6" t="s">
        <v>17</v>
      </c>
      <c r="F6" s="7" t="s">
        <v>18</v>
      </c>
      <c r="G6" s="11">
        <v>0.03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>
      <c r="A7" s="6">
        <v>5.0</v>
      </c>
      <c r="B7" s="7" t="s">
        <v>19</v>
      </c>
      <c r="C7" s="6"/>
      <c r="D7" s="6" t="s">
        <v>20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>
      <c r="F8" s="4" t="s">
        <v>21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</row>
    <row r="9">
      <c r="A9" s="12" t="s">
        <v>22</v>
      </c>
      <c r="B9" s="13"/>
      <c r="C9" s="13"/>
      <c r="D9" s="14"/>
      <c r="F9" s="5" t="s">
        <v>23</v>
      </c>
      <c r="G9" s="5" t="s">
        <v>24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>
      <c r="A10" s="6" t="s">
        <v>25</v>
      </c>
      <c r="B10" s="5" t="s">
        <v>26</v>
      </c>
      <c r="C10" s="6" t="s">
        <v>4</v>
      </c>
      <c r="D10" s="6" t="s">
        <v>5</v>
      </c>
      <c r="F10" s="7" t="s">
        <v>27</v>
      </c>
      <c r="G10" s="15">
        <v>0.4337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>
      <c r="A11" s="6" t="s">
        <v>28</v>
      </c>
      <c r="B11" s="7" t="s">
        <v>29</v>
      </c>
      <c r="C11" s="6"/>
      <c r="D11" s="16">
        <f>Salário_Normativo_da_Categoria_Profissional</f>
        <v>998</v>
      </c>
      <c r="F11" s="7" t="s">
        <v>30</v>
      </c>
      <c r="G11" s="15">
        <v>0.4337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>
      <c r="A12" s="6" t="s">
        <v>31</v>
      </c>
      <c r="B12" s="7" t="s">
        <v>32</v>
      </c>
      <c r="C12" s="6"/>
      <c r="D12" s="16"/>
      <c r="F12" s="7" t="s">
        <v>33</v>
      </c>
      <c r="G12" s="15">
        <v>0.0218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>
      <c r="A13" s="6" t="s">
        <v>34</v>
      </c>
      <c r="B13" s="7" t="s">
        <v>35</v>
      </c>
      <c r="C13" s="6"/>
      <c r="D13" s="16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>
      <c r="A14" s="6" t="s">
        <v>36</v>
      </c>
      <c r="B14" s="7" t="s">
        <v>37</v>
      </c>
      <c r="C14" s="6"/>
      <c r="D14" s="16"/>
      <c r="F14" s="4" t="s">
        <v>38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  <row r="15">
      <c r="A15" s="6" t="s">
        <v>39</v>
      </c>
      <c r="B15" s="7" t="s">
        <v>40</v>
      </c>
      <c r="C15" s="6"/>
      <c r="D15" s="16"/>
      <c r="F15" s="5" t="s">
        <v>3</v>
      </c>
      <c r="G15" s="5" t="s">
        <v>24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>
      <c r="A16" s="6" t="s">
        <v>41</v>
      </c>
      <c r="B16" s="7" t="s">
        <v>42</v>
      </c>
      <c r="C16" s="6"/>
      <c r="D16" s="16"/>
      <c r="F16" s="5" t="s">
        <v>43</v>
      </c>
      <c r="G16" s="17">
        <v>0.0471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  <row r="17">
      <c r="A17" s="6" t="s">
        <v>44</v>
      </c>
      <c r="C17" s="6"/>
      <c r="D17" s="16">
        <v>998.0</v>
      </c>
      <c r="F17" s="5" t="s">
        <v>45</v>
      </c>
      <c r="G17" s="17">
        <v>0.0467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</row>
    <row r="18">
      <c r="F18" s="5" t="s">
        <v>46</v>
      </c>
      <c r="G18" s="15">
        <v>0.0165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</row>
    <row r="19">
      <c r="A19" s="18" t="s">
        <v>47</v>
      </c>
      <c r="B19" s="19"/>
      <c r="C19" s="19"/>
      <c r="D19" s="20"/>
      <c r="F19" s="5" t="s">
        <v>48</v>
      </c>
      <c r="G19" s="15">
        <v>0.076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</row>
    <row r="20">
      <c r="A20" s="4" t="s">
        <v>49</v>
      </c>
      <c r="F20" s="5" t="s">
        <v>50</v>
      </c>
      <c r="G20" s="15">
        <v>0.05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</row>
    <row r="21" ht="15.75" customHeight="1">
      <c r="A21" s="6" t="s">
        <v>51</v>
      </c>
      <c r="B21" s="5" t="s">
        <v>52</v>
      </c>
      <c r="C21" s="6" t="s">
        <v>4</v>
      </c>
      <c r="D21" s="6" t="s">
        <v>5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</row>
    <row r="22" ht="15.75" customHeight="1">
      <c r="A22" s="6" t="s">
        <v>28</v>
      </c>
      <c r="B22" s="7" t="s">
        <v>53</v>
      </c>
      <c r="D22" s="16">
        <v>83.1666666666667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</row>
    <row r="23" ht="15.75" customHeight="1">
      <c r="A23" s="6" t="s">
        <v>31</v>
      </c>
      <c r="B23" s="7" t="s">
        <v>54</v>
      </c>
      <c r="D23" s="16">
        <v>110.888888888889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</row>
    <row r="24" ht="15.75" customHeight="1">
      <c r="A24" s="6" t="s">
        <v>44</v>
      </c>
      <c r="D24" s="16">
        <v>194.055555555556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</row>
    <row r="25" ht="15.75" customHeight="1">
      <c r="A25" s="6"/>
      <c r="D25" s="16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</row>
    <row r="26" ht="15.75" customHeight="1">
      <c r="A26" s="21" t="s">
        <v>55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</row>
    <row r="27" ht="15.75" customHeight="1">
      <c r="A27" s="21" t="s">
        <v>2</v>
      </c>
      <c r="B27" s="21" t="s">
        <v>56</v>
      </c>
      <c r="C27" s="21" t="s">
        <v>57</v>
      </c>
      <c r="D27" s="22" t="s">
        <v>58</v>
      </c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</row>
    <row r="28" ht="15.75" customHeight="1">
      <c r="A28" s="23" t="s">
        <v>28</v>
      </c>
      <c r="B28" s="24" t="s">
        <v>59</v>
      </c>
      <c r="C28" s="25" t="s">
        <v>60</v>
      </c>
      <c r="D28" s="24" t="s">
        <v>61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</row>
    <row r="29" ht="15.75" customHeight="1">
      <c r="A29" s="23" t="s">
        <v>31</v>
      </c>
      <c r="B29" s="26" t="s">
        <v>54</v>
      </c>
      <c r="C29" s="25" t="s">
        <v>60</v>
      </c>
      <c r="D29" s="24" t="s">
        <v>62</v>
      </c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</row>
    <row r="30" ht="15.75" customHeight="1">
      <c r="A30" s="6"/>
      <c r="B30" s="6"/>
      <c r="C30" s="27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</row>
    <row r="31" ht="15.75" customHeight="1">
      <c r="A31" s="4" t="s">
        <v>63</v>
      </c>
    </row>
    <row r="32" ht="15.75" customHeight="1">
      <c r="A32" s="6" t="s">
        <v>64</v>
      </c>
      <c r="B32" s="5" t="s">
        <v>65</v>
      </c>
      <c r="C32" s="6" t="s">
        <v>24</v>
      </c>
      <c r="D32" s="6" t="s">
        <v>66</v>
      </c>
    </row>
    <row r="33" ht="15.75" customHeight="1">
      <c r="A33" s="6" t="s">
        <v>28</v>
      </c>
      <c r="B33" s="7" t="s">
        <v>67</v>
      </c>
      <c r="C33" s="28">
        <v>0.2</v>
      </c>
      <c r="D33" s="16">
        <v>238.411111111111</v>
      </c>
    </row>
    <row r="34" ht="15.75" customHeight="1">
      <c r="A34" s="6" t="s">
        <v>31</v>
      </c>
      <c r="B34" s="7" t="s">
        <v>68</v>
      </c>
      <c r="C34" s="28">
        <v>0.025</v>
      </c>
      <c r="D34" s="16">
        <v>29.8013888888889</v>
      </c>
    </row>
    <row r="35" ht="15.75" customHeight="1">
      <c r="A35" s="6" t="s">
        <v>34</v>
      </c>
      <c r="B35" s="7" t="s">
        <v>69</v>
      </c>
      <c r="C35" s="28">
        <f>Servente!G6</f>
        <v>0.03</v>
      </c>
      <c r="D35" s="16">
        <v>35.7616666666667</v>
      </c>
    </row>
    <row r="36" ht="15.75" customHeight="1">
      <c r="A36" s="6" t="s">
        <v>36</v>
      </c>
      <c r="B36" s="7" t="s">
        <v>70</v>
      </c>
      <c r="C36" s="28">
        <v>0.015</v>
      </c>
      <c r="D36" s="16">
        <v>17.8808333333333</v>
      </c>
    </row>
    <row r="37" ht="15.75" customHeight="1">
      <c r="A37" s="6" t="s">
        <v>39</v>
      </c>
      <c r="B37" s="7" t="s">
        <v>71</v>
      </c>
      <c r="C37" s="28">
        <v>0.01</v>
      </c>
      <c r="D37" s="16">
        <v>11.9205555555556</v>
      </c>
    </row>
    <row r="38" ht="15.75" customHeight="1">
      <c r="A38" s="6" t="s">
        <v>41</v>
      </c>
      <c r="B38" s="7" t="s">
        <v>72</v>
      </c>
      <c r="C38" s="28">
        <v>0.006</v>
      </c>
      <c r="D38" s="16">
        <v>7.15233333333333</v>
      </c>
    </row>
    <row r="39" ht="15.75" customHeight="1">
      <c r="A39" s="6" t="s">
        <v>73</v>
      </c>
      <c r="B39" s="7" t="s">
        <v>74</v>
      </c>
      <c r="C39" s="28">
        <v>0.002</v>
      </c>
      <c r="D39" s="16">
        <v>2.38411111111111</v>
      </c>
    </row>
    <row r="40" ht="15.75" customHeight="1">
      <c r="A40" s="6" t="s">
        <v>75</v>
      </c>
      <c r="B40" s="7" t="s">
        <v>76</v>
      </c>
      <c r="C40" s="28">
        <v>0.08</v>
      </c>
      <c r="D40" s="16">
        <v>95.3644444444445</v>
      </c>
    </row>
    <row r="41" ht="15.75" customHeight="1">
      <c r="A41" s="6" t="s">
        <v>44</v>
      </c>
      <c r="C41" s="28" t="str">
        <f>SUBTOTAL(109,Servente!$C$33:$C$41)</f>
        <v>#REF!</v>
      </c>
      <c r="D41" s="16" t="str">
        <f>SUBTOTAL(109,Servente!$D$33:$D$41)</f>
        <v>#REF!</v>
      </c>
    </row>
    <row r="42" ht="15.75" customHeight="1">
      <c r="A42" s="6"/>
      <c r="C42" s="28"/>
      <c r="D42" s="16"/>
    </row>
    <row r="43" ht="15.75" customHeight="1">
      <c r="A43" s="21" t="s">
        <v>77</v>
      </c>
    </row>
    <row r="44" ht="15.75" customHeight="1">
      <c r="A44" s="21" t="s">
        <v>2</v>
      </c>
      <c r="B44" s="21" t="s">
        <v>56</v>
      </c>
      <c r="C44" s="21" t="s">
        <v>57</v>
      </c>
      <c r="D44" s="22" t="s">
        <v>58</v>
      </c>
    </row>
    <row r="45" ht="15.75" customHeight="1">
      <c r="A45" s="23" t="s">
        <v>78</v>
      </c>
      <c r="B45" s="24" t="s">
        <v>65</v>
      </c>
      <c r="C45" s="24" t="s">
        <v>79</v>
      </c>
      <c r="D45" s="24" t="s">
        <v>80</v>
      </c>
    </row>
    <row r="46" ht="15.75" customHeight="1"/>
    <row r="47" ht="15.75" customHeight="1">
      <c r="A47" s="4" t="s">
        <v>81</v>
      </c>
    </row>
    <row r="48" ht="15.75" customHeight="1">
      <c r="A48" s="6" t="s">
        <v>82</v>
      </c>
      <c r="B48" s="5" t="s">
        <v>83</v>
      </c>
      <c r="C48" s="6" t="s">
        <v>4</v>
      </c>
      <c r="D48" s="6" t="s">
        <v>5</v>
      </c>
    </row>
    <row r="49" ht="15.75" customHeight="1">
      <c r="A49" s="6" t="s">
        <v>28</v>
      </c>
      <c r="B49" s="7" t="s">
        <v>84</v>
      </c>
      <c r="D49" s="16">
        <f>IF(G3=0,0,(Servente!G3*2*Servente!G5)-(6%*_1A))</f>
        <v>0</v>
      </c>
    </row>
    <row r="50" ht="15.75" customHeight="1">
      <c r="A50" s="6" t="s">
        <v>31</v>
      </c>
      <c r="B50" s="7" t="s">
        <v>85</v>
      </c>
      <c r="D50" s="16">
        <f>(Servente!G4*Servente!G5)*80%</f>
        <v>211.2</v>
      </c>
    </row>
    <row r="51" ht="15.75" customHeight="1">
      <c r="A51" s="6" t="s">
        <v>34</v>
      </c>
      <c r="B51" s="7" t="s">
        <v>86</v>
      </c>
      <c r="D51" s="16"/>
    </row>
    <row r="52" ht="15.75" customHeight="1">
      <c r="A52" s="6" t="s">
        <v>36</v>
      </c>
      <c r="B52" s="7" t="s">
        <v>42</v>
      </c>
      <c r="D52" s="16"/>
    </row>
    <row r="53" ht="15.75" customHeight="1">
      <c r="A53" s="6" t="s">
        <v>44</v>
      </c>
      <c r="D53" s="16">
        <v>211.2</v>
      </c>
    </row>
    <row r="54" ht="15.75" customHeight="1">
      <c r="A54" s="6"/>
      <c r="D54" s="16"/>
    </row>
    <row r="55" ht="15.75" customHeight="1">
      <c r="A55" s="21" t="s">
        <v>87</v>
      </c>
    </row>
    <row r="56" ht="15.75" customHeight="1">
      <c r="A56" s="21" t="s">
        <v>2</v>
      </c>
      <c r="B56" s="21" t="s">
        <v>56</v>
      </c>
      <c r="C56" s="21" t="s">
        <v>57</v>
      </c>
      <c r="D56" s="21" t="s">
        <v>58</v>
      </c>
    </row>
    <row r="57" ht="15.75" customHeight="1">
      <c r="A57" s="23" t="s">
        <v>28</v>
      </c>
      <c r="B57" s="24" t="s">
        <v>84</v>
      </c>
      <c r="C57" s="25" t="s">
        <v>88</v>
      </c>
      <c r="D57" s="25" t="s">
        <v>89</v>
      </c>
    </row>
    <row r="58" ht="15.75" customHeight="1">
      <c r="A58" s="23" t="s">
        <v>31</v>
      </c>
      <c r="B58" s="26" t="s">
        <v>85</v>
      </c>
      <c r="C58" s="25" t="s">
        <v>88</v>
      </c>
      <c r="D58" s="25" t="s">
        <v>90</v>
      </c>
    </row>
    <row r="59" ht="19.5" customHeight="1">
      <c r="A59" s="6"/>
      <c r="D59" s="16"/>
    </row>
    <row r="60" ht="15.75" customHeight="1">
      <c r="A60" s="4" t="s">
        <v>91</v>
      </c>
    </row>
    <row r="61" ht="15.75" customHeight="1">
      <c r="A61" s="6" t="s">
        <v>92</v>
      </c>
      <c r="B61" s="5" t="s">
        <v>93</v>
      </c>
      <c r="C61" s="6" t="s">
        <v>4</v>
      </c>
      <c r="D61" s="6" t="s">
        <v>5</v>
      </c>
    </row>
    <row r="62" ht="15.75" customHeight="1">
      <c r="A62" s="6" t="s">
        <v>51</v>
      </c>
      <c r="B62" s="7" t="s">
        <v>52</v>
      </c>
      <c r="C62" s="6"/>
      <c r="D62" s="16">
        <v>194.055555555556</v>
      </c>
    </row>
    <row r="63" ht="15.75" customHeight="1">
      <c r="A63" s="6" t="s">
        <v>64</v>
      </c>
      <c r="B63" s="7" t="s">
        <v>65</v>
      </c>
      <c r="C63" s="6"/>
      <c r="D63" s="16" t="str">
        <f t="shared" ref="D63:D64" si="1">#REF!</f>
        <v>#REF!</v>
      </c>
    </row>
    <row r="64" ht="15.75" customHeight="1">
      <c r="A64" s="6" t="s">
        <v>82</v>
      </c>
      <c r="B64" s="7" t="s">
        <v>83</v>
      </c>
      <c r="C64" s="6"/>
      <c r="D64" s="16" t="str">
        <f t="shared" si="1"/>
        <v>#REF!</v>
      </c>
    </row>
    <row r="65" ht="15.75" customHeight="1">
      <c r="A65" s="6" t="s">
        <v>44</v>
      </c>
      <c r="C65" s="6"/>
      <c r="D65" s="16">
        <v>843.932</v>
      </c>
    </row>
    <row r="66" ht="15.75" customHeight="1"/>
    <row r="67" ht="15.75" customHeight="1">
      <c r="A67" s="12" t="s">
        <v>94</v>
      </c>
      <c r="B67" s="13"/>
      <c r="C67" s="13"/>
      <c r="D67" s="14"/>
    </row>
    <row r="68" ht="15.75" customHeight="1">
      <c r="A68" s="6" t="s">
        <v>95</v>
      </c>
      <c r="B68" s="5" t="s">
        <v>96</v>
      </c>
      <c r="C68" s="6" t="s">
        <v>4</v>
      </c>
      <c r="D68" s="6" t="s">
        <v>5</v>
      </c>
    </row>
    <row r="69" ht="15.75" customHeight="1">
      <c r="A69" s="6" t="s">
        <v>28</v>
      </c>
      <c r="B69" s="7" t="s">
        <v>97</v>
      </c>
      <c r="D69" s="16">
        <v>50.715994537037</v>
      </c>
    </row>
    <row r="70" ht="15.75" customHeight="1">
      <c r="A70" s="6" t="s">
        <v>31</v>
      </c>
      <c r="B70" s="7" t="s">
        <v>98</v>
      </c>
      <c r="D70" s="16">
        <f>(D40/12)*Servente!G10</f>
        <v>3.446629963</v>
      </c>
    </row>
    <row r="71" ht="15.75" customHeight="1">
      <c r="A71" s="6" t="s">
        <v>34</v>
      </c>
      <c r="B71" s="7" t="s">
        <v>99</v>
      </c>
      <c r="D71" s="16">
        <f>D40*50%*Servente!G10</f>
        <v>20.67977978</v>
      </c>
    </row>
    <row r="72" ht="15.75" customHeight="1">
      <c r="A72" s="6" t="s">
        <v>36</v>
      </c>
      <c r="B72" s="7" t="s">
        <v>100</v>
      </c>
      <c r="D72" s="16">
        <v>66.5704923666667</v>
      </c>
    </row>
    <row r="73" ht="15.75" customHeight="1">
      <c r="A73" s="6" t="s">
        <v>39</v>
      </c>
      <c r="B73" s="7" t="s">
        <v>101</v>
      </c>
      <c r="D73" s="16">
        <f>D40*50%*Servente!G11</f>
        <v>20.67977978</v>
      </c>
    </row>
    <row r="74" ht="15.75" customHeight="1">
      <c r="A74" s="6" t="s">
        <v>41</v>
      </c>
      <c r="B74" s="7" t="s">
        <v>102</v>
      </c>
      <c r="D74" s="16">
        <f>-D62*Servente!G12</f>
        <v>-4.230411111</v>
      </c>
    </row>
    <row r="75" ht="15.75" customHeight="1">
      <c r="A75" s="6" t="s">
        <v>44</v>
      </c>
      <c r="D75" s="16">
        <v>157.862265311111</v>
      </c>
    </row>
    <row r="76" ht="15.75" customHeight="1">
      <c r="A76" s="6"/>
      <c r="D76" s="16"/>
    </row>
    <row r="77" ht="15.75" customHeight="1">
      <c r="A77" s="21" t="s">
        <v>103</v>
      </c>
    </row>
    <row r="78" ht="15.75" customHeight="1">
      <c r="A78" s="21" t="s">
        <v>2</v>
      </c>
      <c r="B78" s="21" t="s">
        <v>56</v>
      </c>
      <c r="C78" s="21" t="s">
        <v>57</v>
      </c>
      <c r="D78" s="21" t="s">
        <v>58</v>
      </c>
    </row>
    <row r="79" ht="15.75" customHeight="1">
      <c r="A79" s="23" t="s">
        <v>28</v>
      </c>
      <c r="B79" s="24" t="s">
        <v>97</v>
      </c>
      <c r="C79" s="25" t="s">
        <v>104</v>
      </c>
      <c r="D79" s="25" t="s">
        <v>105</v>
      </c>
    </row>
    <row r="80" ht="15.75" customHeight="1">
      <c r="A80" s="23" t="s">
        <v>31</v>
      </c>
      <c r="B80" s="26" t="s">
        <v>98</v>
      </c>
      <c r="C80" s="25" t="s">
        <v>106</v>
      </c>
      <c r="D80" s="25" t="s">
        <v>105</v>
      </c>
    </row>
    <row r="81" ht="15.75" customHeight="1">
      <c r="A81" s="23" t="s">
        <v>34</v>
      </c>
      <c r="B81" s="26" t="s">
        <v>99</v>
      </c>
      <c r="C81" s="25" t="s">
        <v>106</v>
      </c>
      <c r="D81" s="29" t="s">
        <v>107</v>
      </c>
    </row>
    <row r="82" ht="15.75" customHeight="1">
      <c r="A82" s="23" t="s">
        <v>36</v>
      </c>
      <c r="B82" s="30" t="s">
        <v>100</v>
      </c>
      <c r="C82" s="25" t="s">
        <v>108</v>
      </c>
      <c r="D82" s="29" t="s">
        <v>109</v>
      </c>
    </row>
    <row r="83" ht="15.75" customHeight="1">
      <c r="A83" s="23" t="s">
        <v>39</v>
      </c>
      <c r="B83" s="30" t="s">
        <v>101</v>
      </c>
      <c r="C83" s="25" t="s">
        <v>106</v>
      </c>
      <c r="D83" s="29" t="s">
        <v>110</v>
      </c>
    </row>
    <row r="84" ht="15.75" customHeight="1">
      <c r="A84" s="23" t="s">
        <v>41</v>
      </c>
      <c r="B84" s="30" t="s">
        <v>102</v>
      </c>
      <c r="C84" s="25" t="s">
        <v>111</v>
      </c>
      <c r="D84" s="29" t="s">
        <v>112</v>
      </c>
    </row>
    <row r="85" ht="15.75" customHeight="1"/>
    <row r="86" ht="15.75" customHeight="1">
      <c r="A86" s="31" t="s">
        <v>113</v>
      </c>
      <c r="B86" s="19"/>
      <c r="C86" s="19"/>
      <c r="D86" s="20"/>
    </row>
    <row r="87" ht="15.75" customHeight="1">
      <c r="A87" s="4" t="s">
        <v>114</v>
      </c>
    </row>
    <row r="88" ht="15.75" customHeight="1">
      <c r="A88" s="6" t="s">
        <v>115</v>
      </c>
      <c r="B88" s="5" t="s">
        <v>116</v>
      </c>
      <c r="C88" s="6" t="s">
        <v>117</v>
      </c>
      <c r="D88" s="6" t="s">
        <v>5</v>
      </c>
    </row>
    <row r="89" ht="15.75" customHeight="1">
      <c r="A89" s="6" t="s">
        <v>28</v>
      </c>
      <c r="B89" s="7" t="s">
        <v>118</v>
      </c>
      <c r="C89" s="6">
        <v>20.71</v>
      </c>
      <c r="D89" s="16">
        <v>115.043720096092</v>
      </c>
    </row>
    <row r="90" ht="15.75" customHeight="1">
      <c r="A90" s="6" t="s">
        <v>31</v>
      </c>
      <c r="B90" s="7" t="s">
        <v>119</v>
      </c>
      <c r="C90" s="6">
        <v>1.4181</v>
      </c>
      <c r="D90" s="16">
        <v>7.87752291010468</v>
      </c>
    </row>
    <row r="91" ht="15.75" customHeight="1">
      <c r="A91" s="6" t="s">
        <v>34</v>
      </c>
      <c r="B91" s="7" t="s">
        <v>120</v>
      </c>
      <c r="C91" s="6">
        <v>0.1898</v>
      </c>
      <c r="D91" s="16">
        <v>1.05433597654458</v>
      </c>
    </row>
    <row r="92" ht="15.75" customHeight="1">
      <c r="A92" s="6" t="s">
        <v>36</v>
      </c>
      <c r="B92" s="7" t="s">
        <v>121</v>
      </c>
      <c r="C92" s="6">
        <v>0.9545</v>
      </c>
      <c r="D92" s="16">
        <v>5.3022322951096</v>
      </c>
    </row>
    <row r="93" ht="15.75" customHeight="1">
      <c r="A93" s="6" t="s">
        <v>39</v>
      </c>
      <c r="B93" s="7" t="s">
        <v>122</v>
      </c>
      <c r="C93" s="6">
        <v>2.4723</v>
      </c>
      <c r="D93" s="16">
        <v>13.7335871170241</v>
      </c>
    </row>
    <row r="94" ht="15.75" customHeight="1">
      <c r="A94" s="6" t="s">
        <v>41</v>
      </c>
      <c r="B94" s="7" t="s">
        <v>123</v>
      </c>
      <c r="C94" s="6">
        <v>3.4521</v>
      </c>
      <c r="D94" s="16">
        <v>19.1763605091125</v>
      </c>
    </row>
    <row r="95" ht="15.75" customHeight="1">
      <c r="A95" s="6" t="s">
        <v>44</v>
      </c>
      <c r="C95" s="6" t="str">
        <f>SUBTOTAL(109,Servente!$C$89:$C$95)</f>
        <v>#REF!</v>
      </c>
      <c r="D95" s="16" t="str">
        <f>SUBTOTAL(109,Servente!$D$89:$D$95)</f>
        <v>#REF!</v>
      </c>
    </row>
    <row r="96" ht="15.75" customHeight="1">
      <c r="A96" s="6"/>
      <c r="C96" s="6"/>
      <c r="D96" s="16"/>
    </row>
    <row r="97" ht="15.75" customHeight="1">
      <c r="A97" s="21" t="s">
        <v>124</v>
      </c>
    </row>
    <row r="98" ht="15.75" customHeight="1">
      <c r="A98" s="21" t="s">
        <v>2</v>
      </c>
      <c r="B98" s="21" t="s">
        <v>56</v>
      </c>
      <c r="C98" s="21" t="s">
        <v>57</v>
      </c>
      <c r="D98" s="21" t="s">
        <v>58</v>
      </c>
    </row>
    <row r="99" ht="15.75" customHeight="1">
      <c r="A99" s="23" t="s">
        <v>125</v>
      </c>
      <c r="B99" s="24" t="s">
        <v>126</v>
      </c>
      <c r="C99" s="25"/>
      <c r="D99" s="25"/>
    </row>
    <row r="100" ht="15.75" customHeight="1">
      <c r="A100" s="23" t="s">
        <v>125</v>
      </c>
      <c r="B100" s="26" t="s">
        <v>127</v>
      </c>
      <c r="C100" s="25" t="s">
        <v>128</v>
      </c>
      <c r="D100" s="25" t="s">
        <v>129</v>
      </c>
    </row>
    <row r="101" ht="15.75" customHeight="1">
      <c r="A101" s="6"/>
      <c r="C101" s="6"/>
      <c r="D101" s="16"/>
    </row>
    <row r="102" ht="15.75" customHeight="1">
      <c r="A102" s="4" t="s">
        <v>130</v>
      </c>
    </row>
    <row r="103" ht="15.75" customHeight="1">
      <c r="A103" s="6" t="s">
        <v>131</v>
      </c>
      <c r="B103" s="5" t="s">
        <v>132</v>
      </c>
      <c r="C103" s="6" t="s">
        <v>4</v>
      </c>
      <c r="D103" s="6" t="s">
        <v>5</v>
      </c>
    </row>
    <row r="104" ht="15.75" customHeight="1">
      <c r="A104" s="6" t="s">
        <v>28</v>
      </c>
      <c r="B104" s="7" t="s">
        <v>133</v>
      </c>
      <c r="C104" s="6"/>
      <c r="D104" s="16"/>
    </row>
    <row r="105" ht="15.75" customHeight="1">
      <c r="A105" s="6" t="s">
        <v>44</v>
      </c>
      <c r="C105" s="6"/>
      <c r="D105" s="16" t="str">
        <f>SUBTOTAL(109,Servente!$D$104:$D$105)</f>
        <v>#REF!</v>
      </c>
    </row>
    <row r="106" ht="15.75" customHeight="1"/>
    <row r="107" ht="15.75" customHeight="1">
      <c r="A107" s="4" t="s">
        <v>134</v>
      </c>
    </row>
    <row r="108" ht="15.75" customHeight="1">
      <c r="A108" s="6" t="s">
        <v>135</v>
      </c>
      <c r="B108" s="5" t="s">
        <v>136</v>
      </c>
      <c r="C108" s="6" t="s">
        <v>4</v>
      </c>
      <c r="D108" s="6" t="s">
        <v>5</v>
      </c>
    </row>
    <row r="109" ht="15.75" customHeight="1">
      <c r="A109" s="6" t="s">
        <v>115</v>
      </c>
      <c r="B109" s="7" t="s">
        <v>116</v>
      </c>
      <c r="D109" s="16" t="str">
        <f t="shared" ref="D109:D110" si="2">#REF!</f>
        <v>#REF!</v>
      </c>
    </row>
    <row r="110" ht="15.75" customHeight="1">
      <c r="A110" s="6" t="s">
        <v>131</v>
      </c>
      <c r="B110" s="7" t="s">
        <v>137</v>
      </c>
      <c r="D110" s="16" t="str">
        <f t="shared" si="2"/>
        <v>#REF!</v>
      </c>
    </row>
    <row r="111" ht="15.75" customHeight="1">
      <c r="A111" s="6" t="s">
        <v>44</v>
      </c>
      <c r="D111" s="16">
        <v>162.187758903987</v>
      </c>
    </row>
    <row r="112" ht="15.75" customHeight="1"/>
    <row r="113" ht="15.75" customHeight="1">
      <c r="A113" s="12" t="s">
        <v>138</v>
      </c>
      <c r="B113" s="13"/>
      <c r="C113" s="13"/>
      <c r="D113" s="14"/>
    </row>
    <row r="114" ht="15.75" customHeight="1">
      <c r="A114" s="6" t="s">
        <v>139</v>
      </c>
      <c r="B114" s="5" t="s">
        <v>140</v>
      </c>
      <c r="C114" s="6" t="s">
        <v>4</v>
      </c>
      <c r="D114" s="6" t="s">
        <v>5</v>
      </c>
    </row>
    <row r="115" ht="15.75" customHeight="1">
      <c r="A115" s="6" t="s">
        <v>28</v>
      </c>
      <c r="B115" s="7" t="s">
        <v>141</v>
      </c>
      <c r="D115" s="16" t="str">
        <f>#REF!</f>
        <v>#REF!</v>
      </c>
    </row>
    <row r="116" ht="15.75" customHeight="1">
      <c r="A116" s="6" t="s">
        <v>31</v>
      </c>
      <c r="B116" s="7" t="s">
        <v>142</v>
      </c>
      <c r="D116" s="16" t="str">
        <f t="shared" ref="D116:D117" si="3">#REF!/#REF!</f>
        <v>#REF!</v>
      </c>
    </row>
    <row r="117" ht="15.75" customHeight="1">
      <c r="A117" s="6" t="s">
        <v>34</v>
      </c>
      <c r="B117" s="7" t="s">
        <v>143</v>
      </c>
      <c r="D117" s="16" t="str">
        <f t="shared" si="3"/>
        <v>#REF!</v>
      </c>
    </row>
    <row r="118" ht="15.75" customHeight="1">
      <c r="A118" s="6" t="s">
        <v>36</v>
      </c>
      <c r="B118" s="7" t="s">
        <v>144</v>
      </c>
      <c r="D118" s="16"/>
    </row>
    <row r="119" ht="15.75" customHeight="1">
      <c r="A119" s="6" t="s">
        <v>44</v>
      </c>
      <c r="D119" s="16" t="e">
        <v>#REF!</v>
      </c>
    </row>
    <row r="120" ht="15.75" customHeight="1">
      <c r="A120" s="6"/>
      <c r="D120" s="16"/>
    </row>
    <row r="121" ht="15.75" customHeight="1">
      <c r="A121" s="21" t="s">
        <v>145</v>
      </c>
    </row>
    <row r="122" ht="15.75" customHeight="1">
      <c r="A122" s="21" t="s">
        <v>2</v>
      </c>
      <c r="B122" s="21" t="s">
        <v>56</v>
      </c>
      <c r="C122" s="21" t="s">
        <v>57</v>
      </c>
      <c r="D122" s="21" t="s">
        <v>58</v>
      </c>
    </row>
    <row r="123" ht="15.75" customHeight="1">
      <c r="A123" s="23" t="s">
        <v>28</v>
      </c>
      <c r="B123" s="24" t="s">
        <v>141</v>
      </c>
      <c r="C123" s="25" t="s">
        <v>146</v>
      </c>
      <c r="D123" s="25"/>
    </row>
    <row r="124" ht="15.75" customHeight="1">
      <c r="A124" s="23" t="s">
        <v>31</v>
      </c>
      <c r="B124" s="26" t="s">
        <v>142</v>
      </c>
      <c r="C124" s="25" t="s">
        <v>147</v>
      </c>
      <c r="D124" s="25" t="s">
        <v>148</v>
      </c>
    </row>
    <row r="125" ht="15.75" customHeight="1">
      <c r="A125" s="23" t="s">
        <v>34</v>
      </c>
      <c r="B125" s="26" t="s">
        <v>143</v>
      </c>
      <c r="C125" s="25" t="s">
        <v>149</v>
      </c>
      <c r="D125" s="25" t="s">
        <v>148</v>
      </c>
    </row>
    <row r="126" ht="15.75" customHeight="1">
      <c r="A126" s="23" t="s">
        <v>36</v>
      </c>
      <c r="B126" s="26" t="s">
        <v>144</v>
      </c>
      <c r="C126" s="25"/>
      <c r="D126" s="25"/>
    </row>
    <row r="127" ht="15.75" customHeight="1"/>
    <row r="128" ht="15.75" customHeight="1">
      <c r="A128" s="12" t="s">
        <v>150</v>
      </c>
      <c r="B128" s="13"/>
      <c r="C128" s="13"/>
      <c r="D128" s="14"/>
    </row>
    <row r="129" ht="15.75" customHeight="1" outlineLevel="1">
      <c r="A129" s="6" t="s">
        <v>151</v>
      </c>
      <c r="B129" s="7" t="s">
        <v>152</v>
      </c>
      <c r="C129" s="6" t="s">
        <v>24</v>
      </c>
      <c r="D129" s="6" t="s">
        <v>5</v>
      </c>
    </row>
    <row r="130" ht="15.75" customHeight="1" outlineLevel="1">
      <c r="A130" s="6" t="s">
        <v>28</v>
      </c>
      <c r="B130" s="7" t="s">
        <v>153</v>
      </c>
      <c r="C130" s="28">
        <f t="shared" ref="C130:C131" si="4">G16</f>
        <v>0.0471</v>
      </c>
      <c r="D130" s="16" t="e">
        <v>#REF!</v>
      </c>
    </row>
    <row r="131" ht="15.75" customHeight="1" outlineLevel="1">
      <c r="A131" s="6" t="s">
        <v>31</v>
      </c>
      <c r="B131" s="7" t="s">
        <v>45</v>
      </c>
      <c r="C131" s="28">
        <f t="shared" si="4"/>
        <v>0.0467</v>
      </c>
      <c r="D131" s="16" t="e">
        <v>#REF!</v>
      </c>
    </row>
    <row r="132" ht="15.75" customHeight="1">
      <c r="A132" s="6" t="s">
        <v>34</v>
      </c>
      <c r="B132" s="7" t="s">
        <v>154</v>
      </c>
      <c r="C132" s="28">
        <f>SUM(C133:C135)</f>
        <v>0.1425</v>
      </c>
      <c r="D132" s="16" t="e">
        <v>#REF!</v>
      </c>
    </row>
    <row r="133" ht="15.75" customHeight="1">
      <c r="A133" s="6" t="s">
        <v>155</v>
      </c>
      <c r="B133" s="7" t="s">
        <v>46</v>
      </c>
      <c r="C133" s="28">
        <f t="shared" ref="C133:C135" si="5">G18</f>
        <v>0.0165</v>
      </c>
      <c r="D133" s="16" t="e">
        <v>#REF!</v>
      </c>
    </row>
    <row r="134" ht="15.75" customHeight="1">
      <c r="A134" s="6" t="s">
        <v>156</v>
      </c>
      <c r="B134" s="7" t="s">
        <v>48</v>
      </c>
      <c r="C134" s="28">
        <f t="shared" si="5"/>
        <v>0.076</v>
      </c>
      <c r="D134" s="16" t="e">
        <v>#REF!</v>
      </c>
    </row>
    <row r="135" ht="15.75" customHeight="1">
      <c r="A135" s="6" t="s">
        <v>157</v>
      </c>
      <c r="B135" s="7" t="s">
        <v>50</v>
      </c>
      <c r="C135" s="28">
        <f t="shared" si="5"/>
        <v>0.05</v>
      </c>
      <c r="D135" s="16" t="e">
        <v>#REF!</v>
      </c>
    </row>
    <row r="136" ht="15.75" customHeight="1">
      <c r="A136" s="6" t="s">
        <v>44</v>
      </c>
      <c r="C136" s="6"/>
      <c r="D136" s="16" t="str">
        <f>SUM(D130:D132)</f>
        <v>#REF!</v>
      </c>
    </row>
    <row r="137" ht="15.75" customHeight="1">
      <c r="A137" s="6"/>
      <c r="C137" s="6"/>
      <c r="D137" s="16"/>
    </row>
    <row r="138" ht="15.75" customHeight="1"/>
    <row r="139" ht="15.75" customHeight="1">
      <c r="A139" s="12" t="s">
        <v>158</v>
      </c>
      <c r="B139" s="13"/>
      <c r="C139" s="13"/>
      <c r="D139" s="14"/>
    </row>
    <row r="140" ht="15.75" customHeight="1">
      <c r="A140" s="6" t="s">
        <v>2</v>
      </c>
      <c r="B140" s="6" t="s">
        <v>159</v>
      </c>
      <c r="C140" s="6" t="s">
        <v>88</v>
      </c>
      <c r="D140" s="6" t="s">
        <v>5</v>
      </c>
    </row>
    <row r="141" ht="15.75" customHeight="1">
      <c r="A141" s="6" t="s">
        <v>28</v>
      </c>
      <c r="B141" s="7" t="s">
        <v>22</v>
      </c>
      <c r="D141" s="16">
        <v>998.0</v>
      </c>
    </row>
    <row r="142" ht="15.75" customHeight="1">
      <c r="A142" s="6" t="s">
        <v>31</v>
      </c>
      <c r="B142" s="7" t="s">
        <v>47</v>
      </c>
      <c r="D142" s="16">
        <v>843.932</v>
      </c>
    </row>
    <row r="143" ht="15.75" customHeight="1">
      <c r="A143" s="6" t="s">
        <v>34</v>
      </c>
      <c r="B143" s="7" t="s">
        <v>94</v>
      </c>
      <c r="D143" s="16">
        <v>157.862265311111</v>
      </c>
    </row>
    <row r="144" ht="15.75" customHeight="1">
      <c r="A144" s="6" t="s">
        <v>36</v>
      </c>
      <c r="B144" s="7" t="s">
        <v>160</v>
      </c>
      <c r="D144" s="16">
        <v>162.187758903987</v>
      </c>
    </row>
    <row r="145" ht="15.75" customHeight="1">
      <c r="A145" s="6" t="s">
        <v>39</v>
      </c>
      <c r="B145" s="7" t="s">
        <v>138</v>
      </c>
      <c r="D145" s="16" t="e">
        <v>#REF!</v>
      </c>
    </row>
    <row r="146" ht="15.75" customHeight="1">
      <c r="A146" s="7" t="s">
        <v>161</v>
      </c>
      <c r="D146" s="16" t="str">
        <f>SUM(D141:D145)</f>
        <v>#REF!</v>
      </c>
    </row>
    <row r="147" ht="15.75" customHeight="1">
      <c r="A147" s="6" t="s">
        <v>41</v>
      </c>
      <c r="B147" s="7" t="s">
        <v>150</v>
      </c>
      <c r="D147" s="16" t="e">
        <v>#REF!</v>
      </c>
    </row>
    <row r="148" ht="15.75" customHeight="1">
      <c r="A148" s="32" t="s">
        <v>162</v>
      </c>
      <c r="B148" s="32"/>
      <c r="C148" s="32"/>
      <c r="D148" s="33" t="str">
        <f>(SUM(D141:D145)+D130+D131)/(100%-C132)</f>
        <v>#REF!</v>
      </c>
    </row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4">
    <mergeCell ref="A1:D1"/>
    <mergeCell ref="F1:G1"/>
    <mergeCell ref="F8:G8"/>
    <mergeCell ref="A9:D9"/>
    <mergeCell ref="F14:G14"/>
    <mergeCell ref="A19:D19"/>
    <mergeCell ref="A20:D20"/>
    <mergeCell ref="A26:D26"/>
    <mergeCell ref="A31:D31"/>
    <mergeCell ref="A43:D43"/>
    <mergeCell ref="A47:D47"/>
    <mergeCell ref="A55:D55"/>
    <mergeCell ref="A60:D60"/>
    <mergeCell ref="A67:D67"/>
    <mergeCell ref="A121:D121"/>
    <mergeCell ref="A128:D128"/>
    <mergeCell ref="A139:D139"/>
    <mergeCell ref="A77:D77"/>
    <mergeCell ref="A86:D86"/>
    <mergeCell ref="A87:D87"/>
    <mergeCell ref="A97:D97"/>
    <mergeCell ref="A102:D102"/>
    <mergeCell ref="A107:D107"/>
    <mergeCell ref="A113:D113"/>
  </mergeCells>
  <printOptions/>
  <pageMargins bottom="0.75" footer="0.0" header="0.0" left="0.7" right="0.7" top="0.75"/>
  <pageSetup fitToHeight="0"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1.0"/>
    <col customWidth="1" min="2" max="2" width="52.0"/>
    <col customWidth="1" min="3" max="3" width="29.57"/>
    <col customWidth="1" min="4" max="4" width="36.14"/>
    <col customWidth="1" min="5" max="5" width="9.14"/>
    <col customWidth="1" min="6" max="6" width="22.86"/>
    <col customWidth="1" min="7" max="7" width="15.57"/>
  </cols>
  <sheetData>
    <row r="1">
      <c r="A1" s="34" t="s">
        <v>163</v>
      </c>
      <c r="B1" s="19"/>
      <c r="C1" s="19"/>
      <c r="D1" s="20"/>
    </row>
    <row r="2">
      <c r="A2" s="34" t="s">
        <v>164</v>
      </c>
      <c r="B2" s="19"/>
      <c r="C2" s="19"/>
      <c r="D2" s="20"/>
    </row>
    <row r="3">
      <c r="A3" s="35" t="s">
        <v>165</v>
      </c>
      <c r="B3" s="36"/>
      <c r="C3" s="36"/>
      <c r="D3" s="37"/>
    </row>
    <row r="4">
      <c r="A4" s="38" t="s">
        <v>166</v>
      </c>
      <c r="B4" s="39"/>
      <c r="C4" s="39"/>
      <c r="D4" s="40"/>
    </row>
    <row r="5">
      <c r="A5" s="41" t="s">
        <v>167</v>
      </c>
      <c r="B5" s="42" t="s">
        <v>168</v>
      </c>
      <c r="C5" s="43" t="s">
        <v>169</v>
      </c>
      <c r="D5" s="44"/>
    </row>
    <row r="6">
      <c r="A6" s="12" t="s">
        <v>170</v>
      </c>
      <c r="B6" s="13"/>
      <c r="C6" s="13"/>
      <c r="D6" s="14"/>
    </row>
    <row r="7">
      <c r="A7" s="45" t="s">
        <v>28</v>
      </c>
      <c r="B7" s="46" t="s">
        <v>171</v>
      </c>
      <c r="C7" s="47" t="s">
        <v>172</v>
      </c>
      <c r="D7" s="48"/>
    </row>
    <row r="8">
      <c r="A8" s="49" t="s">
        <v>31</v>
      </c>
      <c r="B8" s="50" t="s">
        <v>173</v>
      </c>
      <c r="C8" s="51" t="s">
        <v>174</v>
      </c>
      <c r="D8" s="52"/>
    </row>
    <row r="9">
      <c r="A9" s="53" t="s">
        <v>34</v>
      </c>
      <c r="B9" s="54" t="s">
        <v>175</v>
      </c>
      <c r="C9" s="51" t="s">
        <v>176</v>
      </c>
      <c r="D9" s="52"/>
    </row>
    <row r="10">
      <c r="A10" s="49" t="s">
        <v>39</v>
      </c>
      <c r="B10" s="50" t="s">
        <v>177</v>
      </c>
      <c r="C10" s="51" t="s">
        <v>178</v>
      </c>
      <c r="D10" s="52"/>
    </row>
    <row r="11">
      <c r="A11" s="55" t="s">
        <v>179</v>
      </c>
      <c r="B11" s="56"/>
      <c r="C11" s="56"/>
      <c r="D11" s="57"/>
    </row>
    <row r="12">
      <c r="A12" s="58" t="s">
        <v>180</v>
      </c>
      <c r="B12" s="57"/>
      <c r="C12" s="59" t="s">
        <v>181</v>
      </c>
      <c r="D12" s="60" t="s">
        <v>182</v>
      </c>
    </row>
    <row r="13">
      <c r="A13" s="61" t="s">
        <v>183</v>
      </c>
      <c r="B13" s="52"/>
      <c r="C13" s="62" t="s">
        <v>184</v>
      </c>
      <c r="D13" s="63">
        <f>RESUMO!D3</f>
        <v>6</v>
      </c>
    </row>
    <row r="14">
      <c r="A14" s="64"/>
      <c r="B14" s="52"/>
      <c r="C14" s="62"/>
      <c r="D14" s="65"/>
    </row>
    <row r="15">
      <c r="A15" s="55" t="s">
        <v>0</v>
      </c>
      <c r="B15" s="56"/>
      <c r="C15" s="56"/>
      <c r="D15" s="57"/>
      <c r="F15" s="4"/>
    </row>
    <row r="16">
      <c r="A16" s="6" t="s">
        <v>2</v>
      </c>
      <c r="B16" s="7" t="s">
        <v>3</v>
      </c>
      <c r="C16" s="6" t="s">
        <v>4</v>
      </c>
      <c r="D16" s="6" t="s">
        <v>5</v>
      </c>
    </row>
    <row r="17">
      <c r="A17" s="6">
        <v>1.0</v>
      </c>
      <c r="B17" s="7" t="s">
        <v>6</v>
      </c>
      <c r="C17" s="10" t="s">
        <v>88</v>
      </c>
      <c r="D17" s="10" t="str">
        <f>A13</f>
        <v>Recepcionista secretário (a)</v>
      </c>
    </row>
    <row r="18">
      <c r="A18" s="6">
        <v>2.0</v>
      </c>
      <c r="B18" s="7" t="s">
        <v>9</v>
      </c>
      <c r="C18" s="10" t="s">
        <v>185</v>
      </c>
      <c r="D18" s="10" t="s">
        <v>186</v>
      </c>
    </row>
    <row r="19" ht="15.75" customHeight="1">
      <c r="A19" s="6">
        <v>3.0</v>
      </c>
      <c r="B19" s="7" t="s">
        <v>12</v>
      </c>
      <c r="C19" s="10" t="str">
        <f>C9</f>
        <v>CCT PB000032/2026</v>
      </c>
      <c r="D19" s="66">
        <v>1670.27</v>
      </c>
    </row>
    <row r="20" ht="15.75" customHeight="1">
      <c r="A20" s="6">
        <v>4.0</v>
      </c>
      <c r="B20" s="7" t="s">
        <v>15</v>
      </c>
      <c r="C20" s="10" t="str">
        <f>C9</f>
        <v>CCT PB000032/2026</v>
      </c>
      <c r="D20" s="10" t="s">
        <v>187</v>
      </c>
    </row>
    <row r="21" ht="15.75" customHeight="1">
      <c r="A21" s="6">
        <v>5.0</v>
      </c>
      <c r="B21" s="7" t="s">
        <v>19</v>
      </c>
      <c r="C21" s="10" t="str">
        <f>C9</f>
        <v>CCT PB000032/2026</v>
      </c>
      <c r="D21" s="67" t="s">
        <v>188</v>
      </c>
    </row>
    <row r="22" ht="15.75" customHeight="1">
      <c r="F22" s="4"/>
    </row>
    <row r="23" ht="15.75" customHeight="1">
      <c r="A23" s="12" t="s">
        <v>22</v>
      </c>
      <c r="B23" s="13"/>
      <c r="C23" s="13"/>
      <c r="D23" s="14"/>
    </row>
    <row r="24" ht="15.75" customHeight="1">
      <c r="A24" s="6" t="s">
        <v>25</v>
      </c>
      <c r="B24" s="5" t="s">
        <v>26</v>
      </c>
      <c r="C24" s="6" t="s">
        <v>4</v>
      </c>
      <c r="D24" s="6" t="s">
        <v>5</v>
      </c>
      <c r="G24" s="15"/>
    </row>
    <row r="25" ht="15.75" customHeight="1">
      <c r="A25" s="6" t="s">
        <v>28</v>
      </c>
      <c r="B25" s="7" t="s">
        <v>29</v>
      </c>
      <c r="C25" s="10" t="s">
        <v>189</v>
      </c>
      <c r="D25" s="66">
        <f>D19</f>
        <v>1670.27</v>
      </c>
      <c r="G25" s="15"/>
    </row>
    <row r="26" ht="15.75" customHeight="1">
      <c r="A26" s="6" t="s">
        <v>31</v>
      </c>
      <c r="B26" s="7" t="s">
        <v>32</v>
      </c>
      <c r="C26" s="10"/>
      <c r="D26" s="66">
        <v>0.0</v>
      </c>
      <c r="G26" s="15"/>
    </row>
    <row r="27" ht="15.75" customHeight="1">
      <c r="A27" s="6" t="s">
        <v>34</v>
      </c>
      <c r="B27" s="7" t="s">
        <v>35</v>
      </c>
      <c r="C27" s="10"/>
      <c r="D27" s="66">
        <v>0.0</v>
      </c>
    </row>
    <row r="28" ht="15.75" customHeight="1">
      <c r="A28" s="6" t="s">
        <v>36</v>
      </c>
      <c r="B28" s="7" t="s">
        <v>37</v>
      </c>
      <c r="C28" s="10"/>
      <c r="D28" s="66">
        <v>0.0</v>
      </c>
    </row>
    <row r="29" ht="15.75" customHeight="1">
      <c r="A29" s="6" t="s">
        <v>39</v>
      </c>
      <c r="B29" s="7" t="s">
        <v>40</v>
      </c>
      <c r="C29" s="10"/>
      <c r="D29" s="66">
        <v>0.0</v>
      </c>
    </row>
    <row r="30" ht="15.75" customHeight="1">
      <c r="A30" s="6" t="s">
        <v>41</v>
      </c>
      <c r="B30" s="7" t="s">
        <v>42</v>
      </c>
      <c r="C30" s="10"/>
      <c r="D30" s="66">
        <v>0.0</v>
      </c>
    </row>
    <row r="31" ht="15.75" customHeight="1">
      <c r="A31" s="6" t="s">
        <v>44</v>
      </c>
      <c r="C31" s="6"/>
      <c r="D31" s="16">
        <f>TRUNC((SUM(D25:D30)),2)</f>
        <v>1670.27</v>
      </c>
      <c r="F31" s="4"/>
    </row>
    <row r="32" ht="15.75" customHeight="1"/>
    <row r="33" ht="15.75" customHeight="1">
      <c r="A33" s="18" t="s">
        <v>47</v>
      </c>
      <c r="B33" s="19"/>
      <c r="C33" s="19"/>
      <c r="D33" s="20"/>
      <c r="G33" s="15"/>
    </row>
    <row r="34" ht="15.75" customHeight="1"/>
    <row r="35" ht="15.75" customHeight="1">
      <c r="A35" s="4" t="s">
        <v>49</v>
      </c>
    </row>
    <row r="36" ht="15.75" customHeight="1">
      <c r="A36" s="6" t="s">
        <v>51</v>
      </c>
      <c r="B36" s="5" t="s">
        <v>52</v>
      </c>
      <c r="C36" s="6" t="s">
        <v>24</v>
      </c>
      <c r="D36" s="6" t="s">
        <v>5</v>
      </c>
    </row>
    <row r="37" ht="15.75" customHeight="1">
      <c r="A37" s="6" t="s">
        <v>28</v>
      </c>
      <c r="B37" s="7" t="s">
        <v>53</v>
      </c>
      <c r="C37" s="28">
        <f>(1/12)</f>
        <v>0.08333333333</v>
      </c>
      <c r="D37" s="16">
        <f t="shared" ref="D37:D38" si="1">TRUNC($D$31*C37,2)</f>
        <v>139.18</v>
      </c>
      <c r="F37" s="5"/>
      <c r="G37" s="5"/>
    </row>
    <row r="38" ht="15.75" customHeight="1">
      <c r="A38" s="6" t="s">
        <v>31</v>
      </c>
      <c r="B38" s="7" t="s">
        <v>54</v>
      </c>
      <c r="C38" s="28">
        <f>(((1+1/3)/12))</f>
        <v>0.1111111111</v>
      </c>
      <c r="D38" s="16">
        <f t="shared" si="1"/>
        <v>185.58</v>
      </c>
      <c r="F38" s="5"/>
      <c r="G38" s="5"/>
    </row>
    <row r="39" ht="15.75" customHeight="1">
      <c r="A39" s="6" t="s">
        <v>44</v>
      </c>
      <c r="D39" s="16">
        <f>TRUNC((SUM(D37:D38)),2)</f>
        <v>324.76</v>
      </c>
      <c r="F39" s="5"/>
      <c r="G39" s="5"/>
    </row>
    <row r="40" ht="15.75" customHeight="1">
      <c r="D40" s="16"/>
      <c r="F40" s="5"/>
      <c r="G40" s="5"/>
    </row>
    <row r="41" ht="15.75" customHeight="1">
      <c r="A41" s="68" t="s">
        <v>190</v>
      </c>
      <c r="B41" s="69"/>
      <c r="C41" s="70" t="s">
        <v>191</v>
      </c>
      <c r="D41" s="71">
        <f>D31</f>
        <v>1670.27</v>
      </c>
      <c r="F41" s="5"/>
      <c r="G41" s="5"/>
    </row>
    <row r="42" ht="15.75" customHeight="1">
      <c r="A42" s="72"/>
      <c r="B42" s="73"/>
      <c r="C42" s="74" t="s">
        <v>192</v>
      </c>
      <c r="D42" s="71">
        <f>D39</f>
        <v>324.76</v>
      </c>
      <c r="F42" s="5"/>
      <c r="G42" s="5"/>
    </row>
    <row r="43" ht="15.75" customHeight="1">
      <c r="A43" s="75"/>
      <c r="B43" s="76"/>
      <c r="C43" s="70" t="s">
        <v>193</v>
      </c>
      <c r="D43" s="77">
        <f>TRUNC((SUM(D41:D42)),2)</f>
        <v>1995.03</v>
      </c>
      <c r="F43" s="5"/>
      <c r="G43" s="5"/>
    </row>
    <row r="44" ht="15.75" customHeight="1">
      <c r="A44" s="6"/>
      <c r="C44" s="28"/>
      <c r="D44" s="16"/>
      <c r="F44" s="5"/>
      <c r="G44" s="5"/>
    </row>
    <row r="45" ht="15.75" customHeight="1">
      <c r="A45" s="4" t="s">
        <v>63</v>
      </c>
    </row>
    <row r="46" ht="15.75" customHeight="1">
      <c r="A46" s="6" t="s">
        <v>64</v>
      </c>
      <c r="B46" s="5" t="s">
        <v>65</v>
      </c>
      <c r="C46" s="6" t="s">
        <v>24</v>
      </c>
      <c r="D46" s="6" t="s">
        <v>66</v>
      </c>
    </row>
    <row r="47" ht="15.75" customHeight="1">
      <c r="A47" s="6" t="s">
        <v>28</v>
      </c>
      <c r="B47" s="7" t="s">
        <v>67</v>
      </c>
      <c r="C47" s="28">
        <v>0.2</v>
      </c>
      <c r="D47" s="16">
        <f t="shared" ref="D47:D54" si="2">TRUNC(($D$43*C47),2)</f>
        <v>399</v>
      </c>
    </row>
    <row r="48" ht="15.75" customHeight="1">
      <c r="A48" s="6" t="s">
        <v>31</v>
      </c>
      <c r="B48" s="7" t="s">
        <v>68</v>
      </c>
      <c r="C48" s="28">
        <v>0.025</v>
      </c>
      <c r="D48" s="16">
        <f t="shared" si="2"/>
        <v>49.87</v>
      </c>
    </row>
    <row r="49" ht="15.75" customHeight="1">
      <c r="A49" s="6" t="s">
        <v>34</v>
      </c>
      <c r="B49" s="7" t="s">
        <v>194</v>
      </c>
      <c r="C49" s="78">
        <v>0.06</v>
      </c>
      <c r="D49" s="66">
        <f t="shared" si="2"/>
        <v>119.7</v>
      </c>
      <c r="F49" s="7"/>
    </row>
    <row r="50" ht="15.75" customHeight="1">
      <c r="A50" s="6" t="s">
        <v>36</v>
      </c>
      <c r="B50" s="7" t="s">
        <v>70</v>
      </c>
      <c r="C50" s="28">
        <v>0.015</v>
      </c>
      <c r="D50" s="16">
        <f t="shared" si="2"/>
        <v>29.92</v>
      </c>
    </row>
    <row r="51" ht="15.75" customHeight="1">
      <c r="A51" s="6" t="s">
        <v>39</v>
      </c>
      <c r="B51" s="7" t="s">
        <v>71</v>
      </c>
      <c r="C51" s="28">
        <v>0.01</v>
      </c>
      <c r="D51" s="16">
        <f t="shared" si="2"/>
        <v>19.95</v>
      </c>
    </row>
    <row r="52" ht="15.75" customHeight="1">
      <c r="A52" s="6" t="s">
        <v>41</v>
      </c>
      <c r="B52" s="7" t="s">
        <v>72</v>
      </c>
      <c r="C52" s="28">
        <v>0.006</v>
      </c>
      <c r="D52" s="16">
        <f t="shared" si="2"/>
        <v>11.97</v>
      </c>
    </row>
    <row r="53" ht="15.75" customHeight="1">
      <c r="A53" s="6" t="s">
        <v>73</v>
      </c>
      <c r="B53" s="7" t="s">
        <v>74</v>
      </c>
      <c r="C53" s="28">
        <v>0.002</v>
      </c>
      <c r="D53" s="16">
        <f t="shared" si="2"/>
        <v>3.99</v>
      </c>
    </row>
    <row r="54" ht="15.75" customHeight="1">
      <c r="A54" s="6" t="s">
        <v>75</v>
      </c>
      <c r="B54" s="7" t="s">
        <v>76</v>
      </c>
      <c r="C54" s="28">
        <v>0.08</v>
      </c>
      <c r="D54" s="16">
        <f t="shared" si="2"/>
        <v>159.6</v>
      </c>
    </row>
    <row r="55" ht="15.75" customHeight="1">
      <c r="A55" s="6" t="s">
        <v>44</v>
      </c>
      <c r="C55" s="28">
        <f>SUM(C47:C54)</f>
        <v>0.398</v>
      </c>
      <c r="D55" s="16">
        <f>TRUNC(SUM(D47:D54),2)</f>
        <v>794</v>
      </c>
    </row>
    <row r="56" ht="15.75" customHeight="1">
      <c r="A56" s="6"/>
      <c r="C56" s="28"/>
      <c r="D56" s="16"/>
    </row>
    <row r="57" ht="15.75" customHeight="1">
      <c r="A57" s="4" t="s">
        <v>81</v>
      </c>
    </row>
    <row r="58" ht="15.75" customHeight="1">
      <c r="A58" s="6" t="s">
        <v>82</v>
      </c>
      <c r="B58" s="5" t="s">
        <v>83</v>
      </c>
      <c r="C58" s="6" t="s">
        <v>4</v>
      </c>
      <c r="D58" s="6" t="s">
        <v>5</v>
      </c>
    </row>
    <row r="59" ht="15.75" customHeight="1">
      <c r="A59" s="6" t="s">
        <v>28</v>
      </c>
      <c r="B59" s="7" t="s">
        <v>84</v>
      </c>
      <c r="C59" s="10"/>
      <c r="D59" s="66">
        <v>0.0</v>
      </c>
    </row>
    <row r="60" ht="15.75" customHeight="1">
      <c r="A60" s="6" t="s">
        <v>31</v>
      </c>
      <c r="B60" s="7" t="s">
        <v>85</v>
      </c>
      <c r="C60" s="10" t="str">
        <f>C9</f>
        <v>CCT PB000032/2026</v>
      </c>
      <c r="D60" s="66">
        <f>TRUNC((((660))-(((660))*0.1)),2)</f>
        <v>594</v>
      </c>
    </row>
    <row r="61" ht="15.75" customHeight="1">
      <c r="A61" s="6" t="s">
        <v>34</v>
      </c>
      <c r="B61" s="7" t="s">
        <v>86</v>
      </c>
      <c r="C61" s="10"/>
      <c r="D61" s="66">
        <v>0.0</v>
      </c>
    </row>
    <row r="62" ht="15.75" customHeight="1">
      <c r="A62" s="23" t="s">
        <v>36</v>
      </c>
      <c r="B62" s="30" t="s">
        <v>195</v>
      </c>
      <c r="C62" s="79"/>
      <c r="D62" s="79">
        <v>0.0</v>
      </c>
      <c r="F62" s="30"/>
    </row>
    <row r="63" ht="15.75" customHeight="1">
      <c r="A63" s="6" t="s">
        <v>39</v>
      </c>
      <c r="B63" s="5" t="s">
        <v>196</v>
      </c>
      <c r="C63" s="10" t="str">
        <f>C60</f>
        <v>CCT PB000032/2026</v>
      </c>
      <c r="D63" s="66">
        <v>25.0</v>
      </c>
    </row>
    <row r="64" ht="15.75" customHeight="1">
      <c r="A64" s="6" t="s">
        <v>41</v>
      </c>
      <c r="B64" s="80" t="s">
        <v>197</v>
      </c>
      <c r="C64" s="79" t="str">
        <f>C60</f>
        <v>CCT PB000032/2026</v>
      </c>
      <c r="D64" s="66">
        <v>6.0</v>
      </c>
    </row>
    <row r="65" ht="15.75" customHeight="1">
      <c r="A65" s="6" t="s">
        <v>73</v>
      </c>
      <c r="B65" s="80" t="s">
        <v>198</v>
      </c>
      <c r="C65" s="10" t="str">
        <f>C60</f>
        <v>CCT PB000032/2026</v>
      </c>
      <c r="D65" s="66">
        <v>5.0</v>
      </c>
    </row>
    <row r="66" ht="15.75" customHeight="1">
      <c r="A66" s="6" t="s">
        <v>75</v>
      </c>
      <c r="B66" s="80" t="s">
        <v>199</v>
      </c>
      <c r="C66" s="79" t="str">
        <f>C64</f>
        <v>CCT PB000032/2026</v>
      </c>
      <c r="D66" s="66">
        <v>60.0</v>
      </c>
    </row>
    <row r="67" ht="15.75" customHeight="1">
      <c r="A67" s="6" t="s">
        <v>44</v>
      </c>
      <c r="D67" s="16">
        <f>TRUNC((SUM(D59:D66)),2)</f>
        <v>690</v>
      </c>
    </row>
    <row r="68" ht="15.75" customHeight="1">
      <c r="A68" s="6"/>
      <c r="D68" s="16"/>
    </row>
    <row r="69" ht="15.75" customHeight="1">
      <c r="A69" s="4" t="s">
        <v>91</v>
      </c>
    </row>
    <row r="70" ht="15.75" customHeight="1">
      <c r="A70" s="6" t="s">
        <v>92</v>
      </c>
      <c r="B70" s="5" t="s">
        <v>93</v>
      </c>
      <c r="C70" s="6" t="s">
        <v>4</v>
      </c>
      <c r="D70" s="6" t="s">
        <v>5</v>
      </c>
    </row>
    <row r="71" ht="15.75" customHeight="1">
      <c r="A71" s="6" t="s">
        <v>51</v>
      </c>
      <c r="B71" s="7" t="s">
        <v>52</v>
      </c>
      <c r="C71" s="6"/>
      <c r="D71" s="16">
        <f>D39</f>
        <v>324.76</v>
      </c>
    </row>
    <row r="72" ht="15.75" customHeight="1">
      <c r="A72" s="6" t="s">
        <v>64</v>
      </c>
      <c r="B72" s="7" t="s">
        <v>65</v>
      </c>
      <c r="C72" s="6"/>
      <c r="D72" s="16">
        <f>D55</f>
        <v>794</v>
      </c>
    </row>
    <row r="73" ht="15.75" customHeight="1">
      <c r="A73" s="6" t="s">
        <v>82</v>
      </c>
      <c r="B73" s="7" t="s">
        <v>83</v>
      </c>
      <c r="C73" s="6"/>
      <c r="D73" s="16">
        <f>D67</f>
        <v>690</v>
      </c>
    </row>
    <row r="74" ht="15.75" customHeight="1">
      <c r="A74" s="6" t="s">
        <v>44</v>
      </c>
      <c r="C74" s="6"/>
      <c r="D74" s="16">
        <f>TRUNC((SUM(D71:D73)),2)</f>
        <v>1808.76</v>
      </c>
    </row>
    <row r="75" ht="15.75" customHeight="1"/>
    <row r="76" ht="15.75" customHeight="1">
      <c r="A76" s="12" t="s">
        <v>94</v>
      </c>
      <c r="B76" s="13"/>
      <c r="C76" s="13"/>
      <c r="D76" s="14"/>
    </row>
    <row r="77" ht="15.75" customHeight="1">
      <c r="A77" s="6" t="s">
        <v>95</v>
      </c>
      <c r="B77" s="5" t="s">
        <v>96</v>
      </c>
      <c r="C77" s="6" t="s">
        <v>24</v>
      </c>
      <c r="D77" s="6" t="s">
        <v>5</v>
      </c>
    </row>
    <row r="78" ht="15.75" customHeight="1">
      <c r="A78" s="6" t="s">
        <v>28</v>
      </c>
      <c r="B78" s="7" t="s">
        <v>97</v>
      </c>
      <c r="C78" s="81">
        <f>((1/12)*2%)</f>
        <v>0.001666666667</v>
      </c>
      <c r="D78" s="66">
        <f>TRUNC(($D$31*C78),2)</f>
        <v>2.78</v>
      </c>
    </row>
    <row r="79" ht="15.75" customHeight="1">
      <c r="A79" s="6" t="s">
        <v>31</v>
      </c>
      <c r="B79" s="7" t="s">
        <v>98</v>
      </c>
      <c r="C79" s="82">
        <v>0.08</v>
      </c>
      <c r="D79" s="16">
        <f>TRUNC(($D$78*C79),2)</f>
        <v>0.22</v>
      </c>
    </row>
    <row r="80" ht="15.75" customHeight="1">
      <c r="A80" s="6" t="s">
        <v>34</v>
      </c>
      <c r="B80" s="83" t="s">
        <v>99</v>
      </c>
      <c r="C80" s="84">
        <f>(0.08*0.4*0.02)</f>
        <v>0.00064</v>
      </c>
      <c r="D80" s="79">
        <f t="shared" ref="D80:D81" si="3">TRUNC(($D$31*C80),2)</f>
        <v>1.06</v>
      </c>
    </row>
    <row r="81" ht="15.75" customHeight="1">
      <c r="A81" s="6" t="s">
        <v>36</v>
      </c>
      <c r="B81" s="7" t="s">
        <v>100</v>
      </c>
      <c r="C81" s="85">
        <f>(((7/30)/12)*0.98)</f>
        <v>0.01905555556</v>
      </c>
      <c r="D81" s="86">
        <f t="shared" si="3"/>
        <v>31.82</v>
      </c>
    </row>
    <row r="82" ht="15.75" customHeight="1">
      <c r="A82" s="6" t="s">
        <v>39</v>
      </c>
      <c r="B82" s="83" t="s">
        <v>200</v>
      </c>
      <c r="C82" s="84">
        <f>C55</f>
        <v>0.398</v>
      </c>
      <c r="D82" s="79">
        <f>TRUNC(($D$81*C82),2)</f>
        <v>12.66</v>
      </c>
    </row>
    <row r="83" ht="15.75" customHeight="1">
      <c r="A83" s="6" t="s">
        <v>41</v>
      </c>
      <c r="B83" s="83" t="s">
        <v>101</v>
      </c>
      <c r="C83" s="85">
        <f>(0.08*0.4*0.98)</f>
        <v>0.03136</v>
      </c>
      <c r="D83" s="87">
        <f>TRUNC(($D$31*C83),2)</f>
        <v>52.37</v>
      </c>
    </row>
    <row r="84" ht="15.75" customHeight="1">
      <c r="A84" s="6" t="s">
        <v>44</v>
      </c>
      <c r="C84" s="82">
        <f>SUM(C78:C83)</f>
        <v>0.5307222222</v>
      </c>
      <c r="D84" s="16">
        <f>TRUNC((SUM(D78:D83)),2)</f>
        <v>100.91</v>
      </c>
    </row>
    <row r="85" ht="78.75" customHeight="1">
      <c r="A85" s="88" t="s">
        <v>201</v>
      </c>
      <c r="B85" s="20"/>
      <c r="D85" s="16"/>
    </row>
    <row r="86" ht="15.75" customHeight="1">
      <c r="A86" s="68" t="s">
        <v>202</v>
      </c>
      <c r="B86" s="69"/>
      <c r="C86" s="70" t="s">
        <v>191</v>
      </c>
      <c r="D86" s="71">
        <f>D31</f>
        <v>1670.27</v>
      </c>
    </row>
    <row r="87" ht="15.75" customHeight="1">
      <c r="A87" s="72"/>
      <c r="B87" s="73"/>
      <c r="C87" s="74" t="s">
        <v>203</v>
      </c>
      <c r="D87" s="71">
        <f>D74</f>
        <v>1808.76</v>
      </c>
    </row>
    <row r="88" ht="15.75" customHeight="1">
      <c r="A88" s="72"/>
      <c r="B88" s="73"/>
      <c r="C88" s="70" t="s">
        <v>204</v>
      </c>
      <c r="D88" s="71">
        <f>D84</f>
        <v>100.91</v>
      </c>
    </row>
    <row r="89" ht="15.75" customHeight="1">
      <c r="A89" s="75"/>
      <c r="B89" s="76"/>
      <c r="C89" s="74" t="s">
        <v>193</v>
      </c>
      <c r="D89" s="77">
        <f>TRUNC((SUM(D86:D88)),2)</f>
        <v>3579.94</v>
      </c>
    </row>
    <row r="90" ht="15.75" customHeight="1">
      <c r="A90" s="6"/>
      <c r="D90" s="16"/>
    </row>
    <row r="91" ht="15.75" customHeight="1">
      <c r="A91" s="31" t="s">
        <v>113</v>
      </c>
      <c r="B91" s="19"/>
      <c r="C91" s="19"/>
      <c r="D91" s="20"/>
    </row>
    <row r="92" ht="15.75" customHeight="1">
      <c r="A92" s="4" t="s">
        <v>114</v>
      </c>
    </row>
    <row r="93" ht="15.75" customHeight="1">
      <c r="A93" s="6" t="s">
        <v>115</v>
      </c>
      <c r="B93" s="5" t="s">
        <v>116</v>
      </c>
      <c r="C93" s="6" t="s">
        <v>24</v>
      </c>
      <c r="D93" s="6" t="s">
        <v>5</v>
      </c>
    </row>
    <row r="94" ht="15.75" customHeight="1">
      <c r="A94" s="6" t="s">
        <v>28</v>
      </c>
      <c r="B94" s="7" t="s">
        <v>205</v>
      </c>
      <c r="C94" s="82">
        <f>(((1+1/3)/12)/12)+((1/12)/12)</f>
        <v>0.0162037037</v>
      </c>
      <c r="D94" s="16">
        <f t="shared" ref="D94:D98" si="4">TRUNC(($D$89*C94),2)</f>
        <v>58</v>
      </c>
    </row>
    <row r="95" ht="15.75" customHeight="1">
      <c r="A95" s="6" t="s">
        <v>31</v>
      </c>
      <c r="B95" s="7" t="s">
        <v>119</v>
      </c>
      <c r="C95" s="81">
        <f>((5/30)/12)</f>
        <v>0.01388888889</v>
      </c>
      <c r="D95" s="79">
        <f t="shared" si="4"/>
        <v>49.72</v>
      </c>
    </row>
    <row r="96" ht="15.75" customHeight="1">
      <c r="A96" s="6" t="s">
        <v>34</v>
      </c>
      <c r="B96" s="7" t="s">
        <v>120</v>
      </c>
      <c r="C96" s="81">
        <f>((5/30)/12)*0.02</f>
        <v>0.0002777777778</v>
      </c>
      <c r="D96" s="79">
        <f t="shared" si="4"/>
        <v>0.99</v>
      </c>
    </row>
    <row r="97" ht="15.75" customHeight="1">
      <c r="A97" s="23" t="s">
        <v>36</v>
      </c>
      <c r="B97" s="83" t="s">
        <v>121</v>
      </c>
      <c r="C97" s="84">
        <f>((15/30)/12)*0.08</f>
        <v>0.003333333333</v>
      </c>
      <c r="D97" s="79">
        <f t="shared" si="4"/>
        <v>11.93</v>
      </c>
    </row>
    <row r="98" ht="15.75" customHeight="1">
      <c r="A98" s="6" t="s">
        <v>39</v>
      </c>
      <c r="B98" s="7" t="s">
        <v>122</v>
      </c>
      <c r="C98" s="81">
        <f>((1+1/3)/12)*0.03*((4/12))</f>
        <v>0.001111111111</v>
      </c>
      <c r="D98" s="79">
        <f t="shared" si="4"/>
        <v>3.97</v>
      </c>
    </row>
    <row r="99" ht="15.75" customHeight="1">
      <c r="A99" s="6" t="s">
        <v>41</v>
      </c>
      <c r="B99" s="83" t="s">
        <v>206</v>
      </c>
      <c r="C99" s="89">
        <v>0.0</v>
      </c>
      <c r="D99" s="79">
        <f>TRUNC($D$89*C99)</f>
        <v>0</v>
      </c>
    </row>
    <row r="100" ht="15.75" customHeight="1">
      <c r="A100" s="6" t="s">
        <v>44</v>
      </c>
      <c r="C100" s="82">
        <f>SUM(C94:C99)</f>
        <v>0.03481481481</v>
      </c>
      <c r="D100" s="16">
        <f>TRUNC((SUM(D94:D99)),2)</f>
        <v>124.61</v>
      </c>
    </row>
    <row r="101" ht="15.75" customHeight="1">
      <c r="A101" s="6"/>
      <c r="C101" s="6"/>
      <c r="D101" s="16"/>
    </row>
    <row r="102" ht="15.75" customHeight="1">
      <c r="A102" s="4" t="s">
        <v>130</v>
      </c>
    </row>
    <row r="103" ht="15.75" customHeight="1">
      <c r="A103" s="6" t="s">
        <v>131</v>
      </c>
      <c r="B103" s="5" t="s">
        <v>132</v>
      </c>
      <c r="C103" s="6" t="s">
        <v>4</v>
      </c>
      <c r="D103" s="6" t="s">
        <v>5</v>
      </c>
    </row>
    <row r="104" ht="15.75" customHeight="1">
      <c r="A104" s="23" t="s">
        <v>28</v>
      </c>
      <c r="B104" s="27" t="s">
        <v>133</v>
      </c>
      <c r="C104" s="90" t="s">
        <v>207</v>
      </c>
      <c r="D104" s="91" t="s">
        <v>208</v>
      </c>
    </row>
    <row r="105" ht="15.75" customHeight="1">
      <c r="A105" s="6" t="s">
        <v>44</v>
      </c>
      <c r="C105" s="92"/>
      <c r="D105" s="93" t="str">
        <f>D104</f>
        <v>*=TRUNCAR(($D$86/220)*(1*(365/12))/2)</v>
      </c>
    </row>
    <row r="106" ht="15.75" customHeight="1"/>
    <row r="107" ht="15.75" customHeight="1">
      <c r="A107" s="4" t="s">
        <v>134</v>
      </c>
    </row>
    <row r="108" ht="15.75" customHeight="1">
      <c r="A108" s="6" t="s">
        <v>135</v>
      </c>
      <c r="B108" s="5" t="s">
        <v>136</v>
      </c>
      <c r="C108" s="6" t="s">
        <v>4</v>
      </c>
      <c r="D108" s="6" t="s">
        <v>5</v>
      </c>
    </row>
    <row r="109" ht="15.75" customHeight="1">
      <c r="A109" s="6" t="s">
        <v>115</v>
      </c>
      <c r="B109" s="7" t="s">
        <v>116</v>
      </c>
      <c r="D109" s="66">
        <f>D100</f>
        <v>124.61</v>
      </c>
    </row>
    <row r="110" ht="15.75" customHeight="1">
      <c r="A110" s="6" t="s">
        <v>131</v>
      </c>
      <c r="B110" s="7" t="s">
        <v>137</v>
      </c>
      <c r="C110" s="5"/>
      <c r="D110" s="94" t="str">
        <f>'Recepcionista secretário (a)'!$D$105</f>
        <v>*=TRUNCAR(($D$86/220)*(1*(365/12))/2)</v>
      </c>
    </row>
    <row r="111" ht="15.75" customHeight="1">
      <c r="A111" s="23" t="s">
        <v>44</v>
      </c>
      <c r="B111" s="30"/>
      <c r="C111" s="90" t="s">
        <v>209</v>
      </c>
      <c r="D111" s="95">
        <f>TRUNC((SUM(D109:D110)),2)</f>
        <v>124.61</v>
      </c>
    </row>
    <row r="112" ht="15.75" customHeight="1"/>
    <row r="113" ht="36.75" customHeight="1">
      <c r="A113" s="12" t="s">
        <v>138</v>
      </c>
      <c r="B113" s="13"/>
      <c r="C113" s="13"/>
      <c r="D113" s="14"/>
    </row>
    <row r="114" ht="15.75" customHeight="1">
      <c r="A114" s="23" t="s">
        <v>139</v>
      </c>
      <c r="B114" s="30" t="s">
        <v>140</v>
      </c>
      <c r="C114" s="23" t="s">
        <v>4</v>
      </c>
      <c r="D114" s="23" t="s">
        <v>5</v>
      </c>
    </row>
    <row r="115" ht="15.75" customHeight="1">
      <c r="A115" s="6" t="s">
        <v>28</v>
      </c>
      <c r="B115" s="7" t="s">
        <v>210</v>
      </c>
      <c r="C115" s="7"/>
      <c r="D115" s="96">
        <f>Uniformes!G12</f>
        <v>187.6</v>
      </c>
    </row>
    <row r="116" ht="15.75" customHeight="1">
      <c r="A116" s="6" t="s">
        <v>31</v>
      </c>
      <c r="B116" s="7" t="s">
        <v>211</v>
      </c>
      <c r="C116" s="7"/>
      <c r="D116" s="97">
        <v>0.0</v>
      </c>
    </row>
    <row r="117" ht="15.75" customHeight="1">
      <c r="A117" s="6" t="s">
        <v>34</v>
      </c>
      <c r="B117" s="7" t="s">
        <v>142</v>
      </c>
      <c r="C117" s="7"/>
      <c r="D117" s="97">
        <v>0.0</v>
      </c>
    </row>
    <row r="118" ht="15.75" customHeight="1">
      <c r="A118" s="6" t="s">
        <v>36</v>
      </c>
      <c r="B118" s="7" t="s">
        <v>143</v>
      </c>
      <c r="C118" s="7"/>
      <c r="D118" s="97">
        <v>0.0</v>
      </c>
    </row>
    <row r="119" ht="15.75" customHeight="1">
      <c r="A119" s="6" t="s">
        <v>39</v>
      </c>
      <c r="B119" s="7" t="s">
        <v>212</v>
      </c>
      <c r="C119" s="98"/>
      <c r="D119" s="99">
        <v>0.0</v>
      </c>
    </row>
    <row r="120" ht="15.75" customHeight="1">
      <c r="A120" s="6" t="s">
        <v>44</v>
      </c>
      <c r="B120" s="7"/>
      <c r="C120" s="7"/>
      <c r="D120" s="100">
        <f>TRUNC(SUM(D115:D119),2)</f>
        <v>187.6</v>
      </c>
    </row>
    <row r="121" ht="15.75" customHeight="1"/>
    <row r="122" ht="15.75" customHeight="1">
      <c r="A122" s="68" t="s">
        <v>213</v>
      </c>
      <c r="B122" s="69"/>
      <c r="C122" s="70" t="s">
        <v>191</v>
      </c>
      <c r="D122" s="71">
        <f>D31</f>
        <v>1670.27</v>
      </c>
    </row>
    <row r="123" ht="15.75" customHeight="1">
      <c r="A123" s="72"/>
      <c r="B123" s="73"/>
      <c r="C123" s="74" t="s">
        <v>203</v>
      </c>
      <c r="D123" s="71">
        <f>D74</f>
        <v>1808.76</v>
      </c>
    </row>
    <row r="124" ht="15.75" customHeight="1">
      <c r="A124" s="72"/>
      <c r="B124" s="73"/>
      <c r="C124" s="70" t="s">
        <v>204</v>
      </c>
      <c r="D124" s="71">
        <f>D84</f>
        <v>100.91</v>
      </c>
    </row>
    <row r="125" ht="15.75" customHeight="1">
      <c r="A125" s="72"/>
      <c r="B125" s="73"/>
      <c r="C125" s="74" t="s">
        <v>214</v>
      </c>
      <c r="D125" s="71">
        <f>D111</f>
        <v>124.61</v>
      </c>
    </row>
    <row r="126" ht="15.75" customHeight="1">
      <c r="A126" s="72"/>
      <c r="B126" s="73"/>
      <c r="C126" s="70" t="s">
        <v>215</v>
      </c>
      <c r="D126" s="71">
        <f>D120</f>
        <v>187.6</v>
      </c>
    </row>
    <row r="127" ht="15.75" customHeight="1">
      <c r="A127" s="75"/>
      <c r="B127" s="76"/>
      <c r="C127" s="74" t="s">
        <v>193</v>
      </c>
      <c r="D127" s="77">
        <f>TRUNC((SUM(D122:D126)),2)</f>
        <v>3892.15</v>
      </c>
    </row>
    <row r="128" ht="15.75" customHeight="1"/>
    <row r="129" ht="15.75" customHeight="1">
      <c r="A129" s="12" t="s">
        <v>150</v>
      </c>
      <c r="B129" s="13"/>
      <c r="C129" s="13"/>
      <c r="D129" s="14"/>
      <c r="F129" s="101" t="s">
        <v>216</v>
      </c>
      <c r="G129" s="102"/>
    </row>
    <row r="130" ht="15.75" customHeight="1">
      <c r="A130" s="6" t="s">
        <v>151</v>
      </c>
      <c r="B130" s="7" t="s">
        <v>152</v>
      </c>
      <c r="C130" s="6" t="s">
        <v>24</v>
      </c>
      <c r="D130" s="6" t="s">
        <v>5</v>
      </c>
      <c r="F130" s="103" t="s">
        <v>217</v>
      </c>
      <c r="G130" s="84">
        <f>C133</f>
        <v>0.1425</v>
      </c>
    </row>
    <row r="131" ht="15.75" customHeight="1">
      <c r="A131" s="6" t="s">
        <v>28</v>
      </c>
      <c r="B131" s="7" t="s">
        <v>153</v>
      </c>
      <c r="C131" s="78">
        <v>0.05</v>
      </c>
      <c r="D131" s="104">
        <f>TRUNC(($D$127*C131),2)</f>
        <v>194.6</v>
      </c>
      <c r="F131" s="105" t="s">
        <v>218</v>
      </c>
      <c r="G131" s="106">
        <f>TRUNC(SUM(D127,D131,D132),2)</f>
        <v>4331.95</v>
      </c>
    </row>
    <row r="132" ht="15.75" customHeight="1">
      <c r="A132" s="6" t="s">
        <v>31</v>
      </c>
      <c r="B132" s="7" t="s">
        <v>45</v>
      </c>
      <c r="C132" s="78">
        <v>0.06</v>
      </c>
      <c r="D132" s="104">
        <f>TRUNC((C132*(D127+D131)),2)</f>
        <v>245.2</v>
      </c>
      <c r="F132" s="103" t="s">
        <v>219</v>
      </c>
      <c r="G132" s="107">
        <f>(100-8.65)/100</f>
        <v>0.9135</v>
      </c>
    </row>
    <row r="133" ht="15.75" customHeight="1">
      <c r="A133" s="6" t="s">
        <v>34</v>
      </c>
      <c r="B133" s="7" t="s">
        <v>154</v>
      </c>
      <c r="C133" s="108">
        <f t="shared" ref="C133:D133" si="5">SUM(C134:C136)</f>
        <v>0.1425</v>
      </c>
      <c r="D133" s="104">
        <f t="shared" si="5"/>
        <v>675.74</v>
      </c>
      <c r="F133" s="105" t="s">
        <v>216</v>
      </c>
      <c r="G133" s="106">
        <f>TRUNC((G131/G132),2)</f>
        <v>4742.14</v>
      </c>
    </row>
    <row r="134" ht="15.75" customHeight="1">
      <c r="A134" s="6"/>
      <c r="B134" s="7" t="s">
        <v>220</v>
      </c>
      <c r="C134" s="78">
        <v>0.0165</v>
      </c>
      <c r="D134" s="66">
        <f t="shared" ref="D134:D136" si="6">TRUNC(($G$133*C134),2)</f>
        <v>78.24</v>
      </c>
    </row>
    <row r="135" ht="15.75" customHeight="1">
      <c r="A135" s="6"/>
      <c r="B135" s="7" t="s">
        <v>221</v>
      </c>
      <c r="C135" s="78">
        <v>0.076</v>
      </c>
      <c r="D135" s="66">
        <f t="shared" si="6"/>
        <v>360.4</v>
      </c>
    </row>
    <row r="136" ht="15.75" customHeight="1">
      <c r="A136" s="6"/>
      <c r="B136" s="7" t="s">
        <v>222</v>
      </c>
      <c r="C136" s="81">
        <v>0.05</v>
      </c>
      <c r="D136" s="66">
        <f t="shared" si="6"/>
        <v>237.1</v>
      </c>
    </row>
    <row r="137" ht="15.75" customHeight="1">
      <c r="A137" s="6" t="s">
        <v>44</v>
      </c>
      <c r="B137" s="7"/>
      <c r="C137" s="6"/>
      <c r="D137" s="16">
        <f>SUM(D131:D133)</f>
        <v>1115.54</v>
      </c>
    </row>
    <row r="138" ht="15.75" customHeight="1">
      <c r="A138" s="6"/>
      <c r="C138" s="6"/>
      <c r="D138" s="16"/>
    </row>
    <row r="139" ht="15.75" customHeight="1"/>
    <row r="140" ht="15.75" customHeight="1">
      <c r="A140" s="12" t="s">
        <v>158</v>
      </c>
      <c r="B140" s="13"/>
      <c r="C140" s="13"/>
      <c r="D140" s="14"/>
    </row>
    <row r="141" ht="15.75" customHeight="1">
      <c r="A141" s="6" t="s">
        <v>2</v>
      </c>
      <c r="B141" s="6" t="s">
        <v>159</v>
      </c>
      <c r="C141" s="6" t="s">
        <v>88</v>
      </c>
      <c r="D141" s="6" t="s">
        <v>5</v>
      </c>
    </row>
    <row r="142" ht="15.75" customHeight="1">
      <c r="A142" s="6" t="s">
        <v>28</v>
      </c>
      <c r="B142" s="7" t="s">
        <v>22</v>
      </c>
      <c r="D142" s="16">
        <f>D31</f>
        <v>1670.27</v>
      </c>
    </row>
    <row r="143" ht="15.75" customHeight="1">
      <c r="A143" s="6" t="s">
        <v>31</v>
      </c>
      <c r="B143" s="7" t="s">
        <v>47</v>
      </c>
      <c r="D143" s="16">
        <f>D74</f>
        <v>1808.76</v>
      </c>
    </row>
    <row r="144" ht="15.75" customHeight="1">
      <c r="A144" s="6" t="s">
        <v>34</v>
      </c>
      <c r="B144" s="7" t="s">
        <v>94</v>
      </c>
      <c r="D144" s="16">
        <f>D84</f>
        <v>100.91</v>
      </c>
    </row>
    <row r="145" ht="15.75" customHeight="1">
      <c r="A145" s="6" t="s">
        <v>36</v>
      </c>
      <c r="B145" s="7" t="s">
        <v>160</v>
      </c>
      <c r="D145" s="16">
        <f>D111</f>
        <v>124.61</v>
      </c>
    </row>
    <row r="146" ht="15.75" customHeight="1">
      <c r="A146" s="6" t="s">
        <v>39</v>
      </c>
      <c r="B146" s="7" t="s">
        <v>138</v>
      </c>
      <c r="D146" s="16">
        <f>D120</f>
        <v>187.6</v>
      </c>
    </row>
    <row r="147" ht="15.75" customHeight="1">
      <c r="B147" s="109" t="s">
        <v>161</v>
      </c>
      <c r="D147" s="16">
        <f>SUM(D142:D146)</f>
        <v>3892.15</v>
      </c>
    </row>
    <row r="148" ht="15.75" customHeight="1">
      <c r="A148" s="6" t="s">
        <v>41</v>
      </c>
      <c r="B148" s="7" t="s">
        <v>150</v>
      </c>
      <c r="D148" s="16">
        <f>D137</f>
        <v>1115.54</v>
      </c>
    </row>
    <row r="149" ht="15.75" customHeight="1">
      <c r="A149" s="32"/>
      <c r="B149" s="110" t="s">
        <v>223</v>
      </c>
      <c r="C149" s="32"/>
      <c r="D149" s="111">
        <f>TRUNC((SUM(D142:D146)+D148),2)</f>
        <v>5007.69</v>
      </c>
    </row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6">
    <mergeCell ref="A1:D1"/>
    <mergeCell ref="A2:D2"/>
    <mergeCell ref="A3:D3"/>
    <mergeCell ref="A4:D4"/>
    <mergeCell ref="A6:D6"/>
    <mergeCell ref="C7:D7"/>
    <mergeCell ref="C8:D8"/>
    <mergeCell ref="F15:G15"/>
    <mergeCell ref="F22:G22"/>
    <mergeCell ref="F31:G31"/>
    <mergeCell ref="C9:D9"/>
    <mergeCell ref="C10:D10"/>
    <mergeCell ref="A11:D11"/>
    <mergeCell ref="A12:B12"/>
    <mergeCell ref="A13:B13"/>
    <mergeCell ref="A14:B14"/>
    <mergeCell ref="A15:D15"/>
    <mergeCell ref="A23:D23"/>
    <mergeCell ref="A33:D33"/>
    <mergeCell ref="A35:D35"/>
    <mergeCell ref="A41:B43"/>
    <mergeCell ref="A45:D45"/>
    <mergeCell ref="A57:D57"/>
    <mergeCell ref="A69:D69"/>
    <mergeCell ref="A113:D113"/>
    <mergeCell ref="A122:B127"/>
    <mergeCell ref="A129:D129"/>
    <mergeCell ref="F129:G129"/>
    <mergeCell ref="A140:D140"/>
    <mergeCell ref="A76:D76"/>
    <mergeCell ref="A85:B85"/>
    <mergeCell ref="A86:B89"/>
    <mergeCell ref="A91:D91"/>
    <mergeCell ref="A92:D92"/>
    <mergeCell ref="A102:D102"/>
    <mergeCell ref="A107:D107"/>
  </mergeCells>
  <printOptions/>
  <pageMargins bottom="1.0" footer="0.0" header="0.0" left="0.75" right="0.75" top="1.0"/>
  <pageSetup fitToHeight="0"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1.43"/>
    <col customWidth="1" min="2" max="2" width="52.14"/>
    <col customWidth="1" min="3" max="3" width="32.57"/>
    <col customWidth="1" min="4" max="4" width="34.43"/>
    <col customWidth="1" min="5" max="5" width="9.14"/>
    <col customWidth="1" min="6" max="6" width="22.86"/>
    <col customWidth="1" min="7" max="7" width="11.43"/>
  </cols>
  <sheetData>
    <row r="1">
      <c r="A1" s="34" t="s">
        <v>163</v>
      </c>
      <c r="B1" s="19"/>
      <c r="C1" s="19"/>
      <c r="D1" s="20"/>
    </row>
    <row r="2">
      <c r="A2" s="34" t="s">
        <v>164</v>
      </c>
      <c r="B2" s="19"/>
      <c r="C2" s="19"/>
      <c r="D2" s="20"/>
    </row>
    <row r="3">
      <c r="A3" s="35" t="s">
        <v>165</v>
      </c>
      <c r="B3" s="36"/>
      <c r="C3" s="36"/>
      <c r="D3" s="37"/>
    </row>
    <row r="4">
      <c r="A4" s="38" t="s">
        <v>166</v>
      </c>
      <c r="B4" s="39"/>
      <c r="C4" s="39"/>
      <c r="D4" s="40"/>
    </row>
    <row r="5">
      <c r="A5" s="41" t="s">
        <v>167</v>
      </c>
      <c r="B5" s="42" t="s">
        <v>168</v>
      </c>
      <c r="C5" s="43" t="s">
        <v>169</v>
      </c>
      <c r="D5" s="44"/>
    </row>
    <row r="6">
      <c r="A6" s="12" t="s">
        <v>170</v>
      </c>
      <c r="B6" s="13"/>
      <c r="C6" s="13"/>
      <c r="D6" s="14"/>
    </row>
    <row r="7">
      <c r="A7" s="45" t="s">
        <v>28</v>
      </c>
      <c r="B7" s="46" t="s">
        <v>171</v>
      </c>
      <c r="C7" s="47" t="s">
        <v>172</v>
      </c>
      <c r="D7" s="48"/>
    </row>
    <row r="8">
      <c r="A8" s="49" t="s">
        <v>31</v>
      </c>
      <c r="B8" s="50" t="s">
        <v>173</v>
      </c>
      <c r="C8" s="51" t="s">
        <v>174</v>
      </c>
      <c r="D8" s="52"/>
    </row>
    <row r="9">
      <c r="A9" s="53" t="s">
        <v>34</v>
      </c>
      <c r="B9" s="54" t="s">
        <v>175</v>
      </c>
      <c r="C9" s="51" t="s">
        <v>176</v>
      </c>
      <c r="D9" s="52"/>
    </row>
    <row r="10">
      <c r="A10" s="49" t="s">
        <v>39</v>
      </c>
      <c r="B10" s="50" t="s">
        <v>177</v>
      </c>
      <c r="C10" s="51" t="s">
        <v>178</v>
      </c>
      <c r="D10" s="52"/>
    </row>
    <row r="11">
      <c r="A11" s="55" t="s">
        <v>179</v>
      </c>
      <c r="B11" s="56"/>
      <c r="C11" s="56"/>
      <c r="D11" s="57"/>
    </row>
    <row r="12">
      <c r="A12" s="58" t="s">
        <v>180</v>
      </c>
      <c r="B12" s="57"/>
      <c r="C12" s="59" t="s">
        <v>181</v>
      </c>
      <c r="D12" s="60" t="s">
        <v>182</v>
      </c>
    </row>
    <row r="13">
      <c r="A13" s="61" t="s">
        <v>224</v>
      </c>
      <c r="B13" s="52"/>
      <c r="C13" s="62" t="s">
        <v>184</v>
      </c>
      <c r="D13" s="63">
        <v>2.0</v>
      </c>
    </row>
    <row r="14">
      <c r="A14" s="64"/>
      <c r="B14" s="52"/>
      <c r="C14" s="62"/>
      <c r="D14" s="65"/>
    </row>
    <row r="15">
      <c r="A15" s="55" t="s">
        <v>0</v>
      </c>
      <c r="B15" s="56"/>
      <c r="C15" s="56"/>
      <c r="D15" s="57"/>
      <c r="F15" s="4"/>
    </row>
    <row r="16">
      <c r="A16" s="6" t="s">
        <v>2</v>
      </c>
      <c r="B16" s="7" t="s">
        <v>3</v>
      </c>
      <c r="C16" s="6" t="s">
        <v>4</v>
      </c>
      <c r="D16" s="6" t="s">
        <v>5</v>
      </c>
    </row>
    <row r="17">
      <c r="A17" s="6">
        <v>1.0</v>
      </c>
      <c r="B17" s="7" t="s">
        <v>6</v>
      </c>
      <c r="C17" s="10" t="s">
        <v>88</v>
      </c>
      <c r="D17" s="10" t="str">
        <f>A13</f>
        <v>Copeiro(a)</v>
      </c>
    </row>
    <row r="18">
      <c r="A18" s="6">
        <v>2.0</v>
      </c>
      <c r="B18" s="7" t="s">
        <v>9</v>
      </c>
      <c r="C18" s="10" t="s">
        <v>185</v>
      </c>
      <c r="D18" s="10" t="s">
        <v>225</v>
      </c>
    </row>
    <row r="19" ht="15.75" customHeight="1">
      <c r="A19" s="6">
        <v>3.0</v>
      </c>
      <c r="B19" s="7" t="s">
        <v>12</v>
      </c>
      <c r="C19" s="10" t="str">
        <f>C9</f>
        <v>CCT PB000032/2026</v>
      </c>
      <c r="D19" s="66">
        <v>1631.5</v>
      </c>
    </row>
    <row r="20" ht="15.75" customHeight="1">
      <c r="A20" s="6">
        <v>4.0</v>
      </c>
      <c r="B20" s="7" t="s">
        <v>15</v>
      </c>
      <c r="C20" s="10" t="str">
        <f>C9</f>
        <v>CCT PB000032/2026</v>
      </c>
      <c r="D20" s="10" t="s">
        <v>187</v>
      </c>
    </row>
    <row r="21" ht="15.75" customHeight="1">
      <c r="A21" s="6">
        <v>5.0</v>
      </c>
      <c r="B21" s="7" t="s">
        <v>19</v>
      </c>
      <c r="C21" s="10" t="str">
        <f>C9</f>
        <v>CCT PB000032/2026</v>
      </c>
      <c r="D21" s="67" t="s">
        <v>188</v>
      </c>
    </row>
    <row r="22" ht="15.75" customHeight="1">
      <c r="F22" s="4"/>
    </row>
    <row r="23" ht="15.75" customHeight="1">
      <c r="A23" s="12" t="s">
        <v>22</v>
      </c>
      <c r="B23" s="13"/>
      <c r="C23" s="13"/>
      <c r="D23" s="14"/>
    </row>
    <row r="24" ht="15.75" customHeight="1">
      <c r="A24" s="6" t="s">
        <v>25</v>
      </c>
      <c r="B24" s="5" t="s">
        <v>26</v>
      </c>
      <c r="C24" s="6" t="s">
        <v>4</v>
      </c>
      <c r="D24" s="6" t="s">
        <v>5</v>
      </c>
      <c r="G24" s="15"/>
    </row>
    <row r="25" ht="15.75" customHeight="1">
      <c r="A25" s="6" t="s">
        <v>28</v>
      </c>
      <c r="B25" s="7" t="s">
        <v>29</v>
      </c>
      <c r="C25" s="10" t="s">
        <v>226</v>
      </c>
      <c r="D25" s="66">
        <f>D19</f>
        <v>1631.5</v>
      </c>
      <c r="G25" s="15"/>
    </row>
    <row r="26" ht="15.75" customHeight="1">
      <c r="A26" s="6" t="s">
        <v>31</v>
      </c>
      <c r="B26" s="7" t="s">
        <v>32</v>
      </c>
      <c r="C26" s="10"/>
      <c r="D26" s="66">
        <v>0.0</v>
      </c>
      <c r="G26" s="15"/>
    </row>
    <row r="27" ht="15.75" customHeight="1">
      <c r="A27" s="6" t="s">
        <v>34</v>
      </c>
      <c r="B27" s="7" t="s">
        <v>35</v>
      </c>
      <c r="C27" s="10"/>
      <c r="D27" s="66">
        <v>0.0</v>
      </c>
    </row>
    <row r="28" ht="15.75" customHeight="1">
      <c r="A28" s="6" t="s">
        <v>36</v>
      </c>
      <c r="B28" s="7" t="s">
        <v>37</v>
      </c>
      <c r="C28" s="10"/>
      <c r="D28" s="66">
        <v>0.0</v>
      </c>
    </row>
    <row r="29" ht="15.75" customHeight="1">
      <c r="A29" s="6" t="s">
        <v>39</v>
      </c>
      <c r="B29" s="7" t="s">
        <v>40</v>
      </c>
      <c r="C29" s="10"/>
      <c r="D29" s="66">
        <v>0.0</v>
      </c>
    </row>
    <row r="30" ht="15.75" customHeight="1">
      <c r="A30" s="6" t="s">
        <v>41</v>
      </c>
      <c r="B30" s="7" t="s">
        <v>42</v>
      </c>
      <c r="C30" s="10"/>
      <c r="D30" s="66">
        <v>0.0</v>
      </c>
    </row>
    <row r="31" ht="15.75" customHeight="1">
      <c r="A31" s="6" t="s">
        <v>44</v>
      </c>
      <c r="C31" s="6"/>
      <c r="D31" s="16">
        <f>TRUNC(SUM(D25:D30),2)</f>
        <v>1631.5</v>
      </c>
      <c r="F31" s="4"/>
    </row>
    <row r="32" ht="15.75" customHeight="1"/>
    <row r="33" ht="15.75" customHeight="1">
      <c r="A33" s="18" t="s">
        <v>47</v>
      </c>
      <c r="B33" s="19"/>
      <c r="C33" s="19"/>
      <c r="D33" s="20"/>
      <c r="G33" s="15"/>
    </row>
    <row r="34" ht="15.75" customHeight="1"/>
    <row r="35" ht="15.75" customHeight="1">
      <c r="A35" s="4" t="s">
        <v>49</v>
      </c>
    </row>
    <row r="36" ht="15.75" customHeight="1">
      <c r="A36" s="6" t="s">
        <v>51</v>
      </c>
      <c r="B36" s="5" t="s">
        <v>52</v>
      </c>
      <c r="C36" s="6" t="s">
        <v>24</v>
      </c>
      <c r="D36" s="6" t="s">
        <v>5</v>
      </c>
    </row>
    <row r="37" ht="15.75" customHeight="1">
      <c r="A37" s="6" t="s">
        <v>28</v>
      </c>
      <c r="B37" s="7" t="s">
        <v>53</v>
      </c>
      <c r="C37" s="28">
        <f>(1/12)</f>
        <v>0.08333333333</v>
      </c>
      <c r="D37" s="16">
        <f t="shared" ref="D37:D38" si="1">TRUNC($D$31*C37,2)</f>
        <v>135.95</v>
      </c>
      <c r="F37" s="5"/>
      <c r="G37" s="5"/>
    </row>
    <row r="38" ht="15.75" customHeight="1">
      <c r="A38" s="6" t="s">
        <v>31</v>
      </c>
      <c r="B38" s="7" t="s">
        <v>54</v>
      </c>
      <c r="C38" s="28">
        <f>(((1+1/3)/12))</f>
        <v>0.1111111111</v>
      </c>
      <c r="D38" s="16">
        <f t="shared" si="1"/>
        <v>181.27</v>
      </c>
      <c r="F38" s="5"/>
      <c r="G38" s="5"/>
    </row>
    <row r="39" ht="15.75" customHeight="1">
      <c r="A39" s="6" t="s">
        <v>44</v>
      </c>
      <c r="D39" s="16">
        <f>TRUNC((SUM(D37:D38)),2)</f>
        <v>317.22</v>
      </c>
      <c r="F39" s="5"/>
      <c r="G39" s="5"/>
    </row>
    <row r="40" ht="15.75" customHeight="1">
      <c r="D40" s="16"/>
      <c r="F40" s="5"/>
      <c r="G40" s="5"/>
    </row>
    <row r="41" ht="15.75" customHeight="1">
      <c r="A41" s="68" t="s">
        <v>190</v>
      </c>
      <c r="B41" s="69"/>
      <c r="C41" s="70" t="s">
        <v>191</v>
      </c>
      <c r="D41" s="71">
        <f>D31</f>
        <v>1631.5</v>
      </c>
      <c r="F41" s="5"/>
      <c r="G41" s="5"/>
    </row>
    <row r="42" ht="15.75" customHeight="1">
      <c r="A42" s="72"/>
      <c r="B42" s="73"/>
      <c r="C42" s="74" t="s">
        <v>192</v>
      </c>
      <c r="D42" s="71">
        <f>D39</f>
        <v>317.22</v>
      </c>
      <c r="F42" s="5"/>
      <c r="G42" s="5"/>
    </row>
    <row r="43" ht="15.75" customHeight="1">
      <c r="A43" s="75"/>
      <c r="B43" s="76"/>
      <c r="C43" s="70" t="s">
        <v>193</v>
      </c>
      <c r="D43" s="77">
        <f>TRUNC((SUM(D41:D42)),2)</f>
        <v>1948.72</v>
      </c>
      <c r="F43" s="5"/>
      <c r="G43" s="5"/>
    </row>
    <row r="44" ht="15.75" customHeight="1">
      <c r="A44" s="6"/>
      <c r="C44" s="28"/>
      <c r="D44" s="16"/>
      <c r="F44" s="5"/>
      <c r="G44" s="5"/>
    </row>
    <row r="45" ht="15.75" customHeight="1">
      <c r="A45" s="4" t="s">
        <v>63</v>
      </c>
    </row>
    <row r="46" ht="15.75" customHeight="1">
      <c r="A46" s="6" t="s">
        <v>64</v>
      </c>
      <c r="B46" s="5" t="s">
        <v>65</v>
      </c>
      <c r="C46" s="6" t="s">
        <v>24</v>
      </c>
      <c r="D46" s="6" t="s">
        <v>66</v>
      </c>
    </row>
    <row r="47" ht="15.75" customHeight="1">
      <c r="A47" s="6" t="s">
        <v>28</v>
      </c>
      <c r="B47" s="7" t="s">
        <v>67</v>
      </c>
      <c r="C47" s="28">
        <v>0.2</v>
      </c>
      <c r="D47" s="16">
        <f t="shared" ref="D47:D54" si="2">TRUNC(($D$43*C47),2)</f>
        <v>389.74</v>
      </c>
    </row>
    <row r="48" ht="15.75" customHeight="1">
      <c r="A48" s="6" t="s">
        <v>31</v>
      </c>
      <c r="B48" s="7" t="s">
        <v>68</v>
      </c>
      <c r="C48" s="28">
        <v>0.025</v>
      </c>
      <c r="D48" s="16">
        <f t="shared" si="2"/>
        <v>48.71</v>
      </c>
    </row>
    <row r="49" ht="15.75" customHeight="1">
      <c r="A49" s="6" t="s">
        <v>34</v>
      </c>
      <c r="B49" s="7" t="s">
        <v>194</v>
      </c>
      <c r="C49" s="78">
        <v>0.06</v>
      </c>
      <c r="D49" s="66">
        <f t="shared" si="2"/>
        <v>116.92</v>
      </c>
    </row>
    <row r="50" ht="15.75" customHeight="1">
      <c r="A50" s="6" t="s">
        <v>36</v>
      </c>
      <c r="B50" s="7" t="s">
        <v>70</v>
      </c>
      <c r="C50" s="28">
        <v>0.015</v>
      </c>
      <c r="D50" s="16">
        <f t="shared" si="2"/>
        <v>29.23</v>
      </c>
    </row>
    <row r="51" ht="15.75" customHeight="1">
      <c r="A51" s="6" t="s">
        <v>39</v>
      </c>
      <c r="B51" s="7" t="s">
        <v>71</v>
      </c>
      <c r="C51" s="28">
        <v>0.01</v>
      </c>
      <c r="D51" s="16">
        <f t="shared" si="2"/>
        <v>19.48</v>
      </c>
    </row>
    <row r="52" ht="15.75" customHeight="1">
      <c r="A52" s="6" t="s">
        <v>41</v>
      </c>
      <c r="B52" s="7" t="s">
        <v>72</v>
      </c>
      <c r="C52" s="28">
        <v>0.006</v>
      </c>
      <c r="D52" s="16">
        <f t="shared" si="2"/>
        <v>11.69</v>
      </c>
    </row>
    <row r="53" ht="15.75" customHeight="1">
      <c r="A53" s="6" t="s">
        <v>73</v>
      </c>
      <c r="B53" s="7" t="s">
        <v>74</v>
      </c>
      <c r="C53" s="28">
        <v>0.002</v>
      </c>
      <c r="D53" s="16">
        <f t="shared" si="2"/>
        <v>3.89</v>
      </c>
    </row>
    <row r="54" ht="15.75" customHeight="1">
      <c r="A54" s="6" t="s">
        <v>75</v>
      </c>
      <c r="B54" s="7" t="s">
        <v>76</v>
      </c>
      <c r="C54" s="28">
        <v>0.08</v>
      </c>
      <c r="D54" s="16">
        <f t="shared" si="2"/>
        <v>155.89</v>
      </c>
    </row>
    <row r="55" ht="15.75" customHeight="1">
      <c r="A55" s="6" t="s">
        <v>44</v>
      </c>
      <c r="C55" s="28">
        <f>SUM(C47:C54)</f>
        <v>0.398</v>
      </c>
      <c r="D55" s="16">
        <f>TRUNC((SUM(D47:D54)),2)</f>
        <v>775.55</v>
      </c>
    </row>
    <row r="56" ht="15.75" customHeight="1">
      <c r="A56" s="6"/>
      <c r="C56" s="28"/>
      <c r="D56" s="16"/>
    </row>
    <row r="57" ht="15.75" customHeight="1">
      <c r="A57" s="4" t="s">
        <v>81</v>
      </c>
    </row>
    <row r="58" ht="15.75" customHeight="1">
      <c r="A58" s="6" t="s">
        <v>82</v>
      </c>
      <c r="B58" s="5" t="s">
        <v>83</v>
      </c>
      <c r="C58" s="6" t="s">
        <v>4</v>
      </c>
      <c r="D58" s="6" t="s">
        <v>5</v>
      </c>
    </row>
    <row r="59" ht="15.75" customHeight="1">
      <c r="A59" s="6" t="s">
        <v>28</v>
      </c>
      <c r="B59" s="7" t="s">
        <v>84</v>
      </c>
      <c r="C59" s="10"/>
      <c r="D59" s="66">
        <v>0.0</v>
      </c>
    </row>
    <row r="60" ht="15.75" customHeight="1">
      <c r="A60" s="6" t="s">
        <v>31</v>
      </c>
      <c r="B60" s="7" t="s">
        <v>85</v>
      </c>
      <c r="C60" s="10" t="str">
        <f>C9</f>
        <v>CCT PB000032/2026</v>
      </c>
      <c r="D60" s="66">
        <f>TRUNC((((660))-(((660))*0.1)),2)</f>
        <v>594</v>
      </c>
    </row>
    <row r="61" ht="15.75" customHeight="1">
      <c r="A61" s="6" t="s">
        <v>34</v>
      </c>
      <c r="B61" s="7" t="s">
        <v>86</v>
      </c>
      <c r="C61" s="10"/>
      <c r="D61" s="66">
        <v>0.0</v>
      </c>
    </row>
    <row r="62" ht="15.75" customHeight="1">
      <c r="A62" s="23" t="s">
        <v>36</v>
      </c>
      <c r="B62" s="30" t="s">
        <v>227</v>
      </c>
      <c r="C62" s="79"/>
      <c r="D62" s="79">
        <v>0.0</v>
      </c>
      <c r="F62" s="30"/>
    </row>
    <row r="63" ht="15.75" customHeight="1">
      <c r="A63" s="6" t="s">
        <v>39</v>
      </c>
      <c r="B63" s="5" t="s">
        <v>196</v>
      </c>
      <c r="C63" s="10" t="str">
        <f>C60</f>
        <v>CCT PB000032/2026</v>
      </c>
      <c r="D63" s="66">
        <v>25.0</v>
      </c>
    </row>
    <row r="64" ht="15.75" customHeight="1">
      <c r="A64" s="6" t="s">
        <v>41</v>
      </c>
      <c r="B64" s="80" t="s">
        <v>197</v>
      </c>
      <c r="C64" s="79" t="str">
        <f>C60</f>
        <v>CCT PB000032/2026</v>
      </c>
      <c r="D64" s="66">
        <v>6.0</v>
      </c>
    </row>
    <row r="65" ht="15.75" customHeight="1">
      <c r="A65" s="6" t="s">
        <v>73</v>
      </c>
      <c r="B65" s="80" t="s">
        <v>198</v>
      </c>
      <c r="C65" s="10" t="str">
        <f>C60</f>
        <v>CCT PB000032/2026</v>
      </c>
      <c r="D65" s="66">
        <v>5.0</v>
      </c>
    </row>
    <row r="66" ht="15.75" customHeight="1">
      <c r="A66" s="6" t="s">
        <v>75</v>
      </c>
      <c r="B66" s="80" t="s">
        <v>199</v>
      </c>
      <c r="C66" s="79" t="str">
        <f>C64</f>
        <v>CCT PB000032/2026</v>
      </c>
      <c r="D66" s="66">
        <v>60.0</v>
      </c>
    </row>
    <row r="67" ht="15.75" customHeight="1">
      <c r="A67" s="6" t="s">
        <v>44</v>
      </c>
      <c r="D67" s="16">
        <f>TRUNC((SUM(D59:D66)),2)</f>
        <v>690</v>
      </c>
    </row>
    <row r="68" ht="15.75" customHeight="1">
      <c r="A68" s="6"/>
      <c r="D68" s="16"/>
    </row>
    <row r="69" ht="15.75" customHeight="1">
      <c r="A69" s="4" t="s">
        <v>91</v>
      </c>
    </row>
    <row r="70" ht="15.75" customHeight="1">
      <c r="A70" s="6" t="s">
        <v>92</v>
      </c>
      <c r="B70" s="5" t="s">
        <v>93</v>
      </c>
      <c r="C70" s="6" t="s">
        <v>4</v>
      </c>
      <c r="D70" s="6" t="s">
        <v>5</v>
      </c>
    </row>
    <row r="71" ht="15.75" customHeight="1">
      <c r="A71" s="6" t="s">
        <v>51</v>
      </c>
      <c r="B71" s="7" t="s">
        <v>52</v>
      </c>
      <c r="C71" s="6"/>
      <c r="D71" s="16">
        <f>D39</f>
        <v>317.22</v>
      </c>
    </row>
    <row r="72" ht="15.75" customHeight="1">
      <c r="A72" s="6" t="s">
        <v>64</v>
      </c>
      <c r="B72" s="7" t="s">
        <v>65</v>
      </c>
      <c r="C72" s="6"/>
      <c r="D72" s="16">
        <f>D55</f>
        <v>775.55</v>
      </c>
    </row>
    <row r="73" ht="15.75" customHeight="1">
      <c r="A73" s="6" t="s">
        <v>82</v>
      </c>
      <c r="B73" s="7" t="s">
        <v>83</v>
      </c>
      <c r="C73" s="6"/>
      <c r="D73" s="16">
        <f>D67</f>
        <v>690</v>
      </c>
    </row>
    <row r="74" ht="15.75" customHeight="1">
      <c r="A74" s="6" t="s">
        <v>44</v>
      </c>
      <c r="C74" s="6"/>
      <c r="D74" s="16">
        <f>TRUNC((SUM(D71:D73)),2)</f>
        <v>1782.77</v>
      </c>
    </row>
    <row r="75" ht="15.75" customHeight="1"/>
    <row r="76" ht="15.75" customHeight="1">
      <c r="A76" s="12" t="s">
        <v>94</v>
      </c>
      <c r="B76" s="13"/>
      <c r="C76" s="13"/>
      <c r="D76" s="14"/>
    </row>
    <row r="77" ht="15.75" customHeight="1">
      <c r="A77" s="6" t="s">
        <v>95</v>
      </c>
      <c r="B77" s="5" t="s">
        <v>96</v>
      </c>
      <c r="C77" s="6" t="s">
        <v>24</v>
      </c>
      <c r="D77" s="6" t="s">
        <v>5</v>
      </c>
    </row>
    <row r="78" ht="15.75" customHeight="1">
      <c r="A78" s="6" t="s">
        <v>28</v>
      </c>
      <c r="B78" s="7" t="s">
        <v>97</v>
      </c>
      <c r="C78" s="81">
        <f>((1/12)*2%)</f>
        <v>0.001666666667</v>
      </c>
      <c r="D78" s="112">
        <f>TRUNC(($D$31*C78),2)</f>
        <v>2.71</v>
      </c>
    </row>
    <row r="79" ht="15.75" customHeight="1">
      <c r="A79" s="6" t="s">
        <v>31</v>
      </c>
      <c r="B79" s="7" t="s">
        <v>98</v>
      </c>
      <c r="C79" s="82">
        <v>0.08</v>
      </c>
      <c r="D79" s="113">
        <f>TRUNC(($D$78*C79),2)</f>
        <v>0.21</v>
      </c>
    </row>
    <row r="80" ht="15.75" customHeight="1">
      <c r="A80" s="6" t="s">
        <v>34</v>
      </c>
      <c r="B80" s="83" t="s">
        <v>99</v>
      </c>
      <c r="C80" s="84">
        <f>(0.08*0.4*0.02)</f>
        <v>0.00064</v>
      </c>
      <c r="D80" s="112">
        <f t="shared" ref="D80:D81" si="3">TRUNC(($D$31*C80),2)</f>
        <v>1.04</v>
      </c>
    </row>
    <row r="81" ht="15.75" customHeight="1">
      <c r="A81" s="6" t="s">
        <v>36</v>
      </c>
      <c r="B81" s="7" t="s">
        <v>100</v>
      </c>
      <c r="C81" s="85">
        <f>(((7/30)/12)*0.98)</f>
        <v>0.01905555556</v>
      </c>
      <c r="D81" s="114">
        <f t="shared" si="3"/>
        <v>31.08</v>
      </c>
    </row>
    <row r="82" ht="15.75" customHeight="1">
      <c r="A82" s="6" t="s">
        <v>39</v>
      </c>
      <c r="B82" s="83" t="s">
        <v>200</v>
      </c>
      <c r="C82" s="84">
        <f>C55</f>
        <v>0.398</v>
      </c>
      <c r="D82" s="112">
        <f>TRUNC(($D$81*C82),2)</f>
        <v>12.36</v>
      </c>
    </row>
    <row r="83" ht="15.75" customHeight="1">
      <c r="A83" s="6" t="s">
        <v>41</v>
      </c>
      <c r="B83" s="83" t="s">
        <v>101</v>
      </c>
      <c r="C83" s="85">
        <f>(0.08*0.4*0.98)</f>
        <v>0.03136</v>
      </c>
      <c r="D83" s="112">
        <f>TRUNC(($D$31*C83),2)</f>
        <v>51.16</v>
      </c>
    </row>
    <row r="84" ht="15.75" customHeight="1">
      <c r="A84" s="6" t="s">
        <v>44</v>
      </c>
      <c r="C84" s="82">
        <f>SUM(C78:C83)</f>
        <v>0.5307222222</v>
      </c>
      <c r="D84" s="16">
        <f>TRUNC((SUM(D78:D83)),2)</f>
        <v>98.56</v>
      </c>
    </row>
    <row r="85" ht="78.75" customHeight="1">
      <c r="A85" s="88" t="s">
        <v>201</v>
      </c>
      <c r="B85" s="20"/>
      <c r="D85" s="16"/>
    </row>
    <row r="86" ht="15.75" customHeight="1">
      <c r="A86" s="68" t="s">
        <v>202</v>
      </c>
      <c r="B86" s="69"/>
      <c r="C86" s="70" t="s">
        <v>191</v>
      </c>
      <c r="D86" s="71">
        <f>D31</f>
        <v>1631.5</v>
      </c>
    </row>
    <row r="87" ht="15.75" customHeight="1">
      <c r="A87" s="72"/>
      <c r="B87" s="73"/>
      <c r="C87" s="74" t="s">
        <v>203</v>
      </c>
      <c r="D87" s="71">
        <f>D74</f>
        <v>1782.77</v>
      </c>
    </row>
    <row r="88" ht="15.75" customHeight="1">
      <c r="A88" s="72"/>
      <c r="B88" s="73"/>
      <c r="C88" s="70" t="s">
        <v>204</v>
      </c>
      <c r="D88" s="71">
        <f>D84</f>
        <v>98.56</v>
      </c>
    </row>
    <row r="89" ht="15.75" customHeight="1">
      <c r="A89" s="75"/>
      <c r="B89" s="76"/>
      <c r="C89" s="74" t="s">
        <v>193</v>
      </c>
      <c r="D89" s="77">
        <f>TRUNC((SUM(D86:D88)),2)</f>
        <v>3512.83</v>
      </c>
    </row>
    <row r="90" ht="15.75" customHeight="1">
      <c r="A90" s="6"/>
      <c r="D90" s="16"/>
    </row>
    <row r="91" ht="15.75" customHeight="1">
      <c r="A91" s="31" t="s">
        <v>113</v>
      </c>
      <c r="B91" s="19"/>
      <c r="C91" s="19"/>
      <c r="D91" s="20"/>
    </row>
    <row r="92" ht="15.75" customHeight="1">
      <c r="A92" s="4" t="s">
        <v>114</v>
      </c>
    </row>
    <row r="93" ht="15.75" customHeight="1">
      <c r="A93" s="6" t="s">
        <v>115</v>
      </c>
      <c r="B93" s="5" t="s">
        <v>116</v>
      </c>
      <c r="C93" s="6" t="s">
        <v>24</v>
      </c>
      <c r="D93" s="6" t="s">
        <v>5</v>
      </c>
    </row>
    <row r="94" ht="15.75" customHeight="1">
      <c r="A94" s="6" t="s">
        <v>28</v>
      </c>
      <c r="B94" s="7" t="s">
        <v>205</v>
      </c>
      <c r="C94" s="82">
        <f>(((1+1/3)/12)/12)+((1/12)/12)</f>
        <v>0.0162037037</v>
      </c>
      <c r="D94" s="16">
        <f t="shared" ref="D94:D98" si="4">TRUNC(($D$89*C94),2)</f>
        <v>56.92</v>
      </c>
    </row>
    <row r="95" ht="15.75" customHeight="1">
      <c r="A95" s="6" t="s">
        <v>31</v>
      </c>
      <c r="B95" s="7" t="s">
        <v>119</v>
      </c>
      <c r="C95" s="81">
        <f>((5/30)/12)</f>
        <v>0.01388888889</v>
      </c>
      <c r="D95" s="79">
        <f t="shared" si="4"/>
        <v>48.78</v>
      </c>
    </row>
    <row r="96" ht="15.75" customHeight="1">
      <c r="A96" s="6" t="s">
        <v>34</v>
      </c>
      <c r="B96" s="7" t="s">
        <v>120</v>
      </c>
      <c r="C96" s="81">
        <f>((5/30)/12)*0.02</f>
        <v>0.0002777777778</v>
      </c>
      <c r="D96" s="79">
        <f t="shared" si="4"/>
        <v>0.97</v>
      </c>
    </row>
    <row r="97" ht="15.75" customHeight="1">
      <c r="A97" s="23" t="s">
        <v>36</v>
      </c>
      <c r="B97" s="83" t="s">
        <v>121</v>
      </c>
      <c r="C97" s="84">
        <f>((15/30)/12)*0.08</f>
        <v>0.003333333333</v>
      </c>
      <c r="D97" s="79">
        <f t="shared" si="4"/>
        <v>11.7</v>
      </c>
    </row>
    <row r="98" ht="15.75" customHeight="1">
      <c r="A98" s="6" t="s">
        <v>39</v>
      </c>
      <c r="B98" s="7" t="s">
        <v>122</v>
      </c>
      <c r="C98" s="81">
        <f>((1+1/3)/12)*0.03*((4/12))</f>
        <v>0.001111111111</v>
      </c>
      <c r="D98" s="79">
        <f t="shared" si="4"/>
        <v>3.9</v>
      </c>
    </row>
    <row r="99" ht="15.75" customHeight="1">
      <c r="A99" s="6" t="s">
        <v>41</v>
      </c>
      <c r="B99" s="83" t="s">
        <v>206</v>
      </c>
      <c r="C99" s="89">
        <v>0.0</v>
      </c>
      <c r="D99" s="79">
        <f>TRUNC($D$89*C99)</f>
        <v>0</v>
      </c>
    </row>
    <row r="100" ht="15.75" customHeight="1">
      <c r="A100" s="6" t="s">
        <v>44</v>
      </c>
      <c r="C100" s="82">
        <f>SUM(C94:C99)</f>
        <v>0.03481481481</v>
      </c>
      <c r="D100" s="16">
        <f>TRUNC((SUM(D94:D99)),2)</f>
        <v>122.27</v>
      </c>
    </row>
    <row r="101" ht="15.75" customHeight="1">
      <c r="A101" s="6"/>
      <c r="C101" s="6"/>
      <c r="D101" s="16"/>
    </row>
    <row r="102" ht="15.75" customHeight="1">
      <c r="A102" s="4" t="s">
        <v>130</v>
      </c>
    </row>
    <row r="103" ht="15.75" customHeight="1">
      <c r="A103" s="6" t="s">
        <v>131</v>
      </c>
      <c r="B103" s="5" t="s">
        <v>132</v>
      </c>
      <c r="C103" s="6" t="s">
        <v>4</v>
      </c>
      <c r="D103" s="6" t="s">
        <v>5</v>
      </c>
    </row>
    <row r="104" ht="15.75" customHeight="1">
      <c r="A104" s="23" t="s">
        <v>28</v>
      </c>
      <c r="B104" s="27" t="s">
        <v>133</v>
      </c>
      <c r="C104" s="90" t="s">
        <v>207</v>
      </c>
      <c r="D104" s="115" t="s">
        <v>208</v>
      </c>
    </row>
    <row r="105" ht="15.75" customHeight="1">
      <c r="A105" s="6" t="s">
        <v>44</v>
      </c>
      <c r="C105" s="92"/>
      <c r="D105" s="116" t="str">
        <f>D104</f>
        <v>*=TRUNCAR(($D$86/220)*(1*(365/12))/2)</v>
      </c>
    </row>
    <row r="106" ht="15.75" customHeight="1"/>
    <row r="107" ht="15.75" customHeight="1">
      <c r="A107" s="4" t="s">
        <v>134</v>
      </c>
    </row>
    <row r="108" ht="15.75" customHeight="1">
      <c r="A108" s="6" t="s">
        <v>135</v>
      </c>
      <c r="B108" s="5" t="s">
        <v>136</v>
      </c>
      <c r="C108" s="6" t="s">
        <v>4</v>
      </c>
      <c r="D108" s="6" t="s">
        <v>5</v>
      </c>
    </row>
    <row r="109" ht="15.75" customHeight="1">
      <c r="A109" s="6" t="s">
        <v>115</v>
      </c>
      <c r="B109" s="7" t="s">
        <v>116</v>
      </c>
      <c r="D109" s="66">
        <f>D100</f>
        <v>122.27</v>
      </c>
    </row>
    <row r="110" ht="15.75" customHeight="1">
      <c r="A110" s="6" t="s">
        <v>131</v>
      </c>
      <c r="B110" s="7" t="s">
        <v>137</v>
      </c>
      <c r="C110" s="5"/>
      <c r="D110" s="94" t="str">
        <f>'Copeiro (a)'!$D$105</f>
        <v>*=TRUNCAR(($D$86/220)*(1*(365/12))/2)</v>
      </c>
    </row>
    <row r="111" ht="15.75" customHeight="1">
      <c r="A111" s="23" t="s">
        <v>44</v>
      </c>
      <c r="B111" s="30"/>
      <c r="C111" s="90" t="s">
        <v>209</v>
      </c>
      <c r="D111" s="95">
        <f>TRUNC((SUM(D109:D110)),2)</f>
        <v>122.27</v>
      </c>
    </row>
    <row r="112" ht="15.75" customHeight="1"/>
    <row r="113" ht="15.75" customHeight="1">
      <c r="A113" s="12" t="s">
        <v>138</v>
      </c>
      <c r="B113" s="13"/>
      <c r="C113" s="13"/>
      <c r="D113" s="14"/>
    </row>
    <row r="114" ht="15.75" customHeight="1">
      <c r="A114" s="6" t="s">
        <v>139</v>
      </c>
      <c r="B114" s="5" t="s">
        <v>140</v>
      </c>
      <c r="C114" s="6" t="s">
        <v>4</v>
      </c>
      <c r="D114" s="6" t="s">
        <v>5</v>
      </c>
    </row>
    <row r="115" ht="15.75" customHeight="1">
      <c r="A115" s="6" t="s">
        <v>28</v>
      </c>
      <c r="B115" s="7" t="s">
        <v>210</v>
      </c>
      <c r="C115" s="7"/>
      <c r="D115" s="104">
        <f>Uniformes!G26</f>
        <v>137.89</v>
      </c>
    </row>
    <row r="116" ht="15.75" customHeight="1">
      <c r="A116" s="6" t="s">
        <v>31</v>
      </c>
      <c r="B116" s="7" t="s">
        <v>211</v>
      </c>
      <c r="C116" s="7"/>
      <c r="D116" s="104">
        <v>0.0</v>
      </c>
    </row>
    <row r="117" ht="15.75" customHeight="1">
      <c r="A117" s="6" t="s">
        <v>34</v>
      </c>
      <c r="B117" s="7" t="s">
        <v>142</v>
      </c>
      <c r="C117" s="7"/>
      <c r="D117" s="104">
        <v>0.0</v>
      </c>
    </row>
    <row r="118" ht="15.75" customHeight="1">
      <c r="A118" s="6" t="s">
        <v>36</v>
      </c>
      <c r="B118" s="7" t="s">
        <v>143</v>
      </c>
      <c r="C118" s="7"/>
      <c r="D118" s="104">
        <v>0.0</v>
      </c>
    </row>
    <row r="119" ht="15.75" customHeight="1">
      <c r="A119" s="6" t="s">
        <v>39</v>
      </c>
      <c r="B119" s="7" t="s">
        <v>212</v>
      </c>
      <c r="C119" s="7"/>
      <c r="D119" s="104">
        <v>0.0</v>
      </c>
    </row>
    <row r="120" ht="15.75" customHeight="1">
      <c r="A120" s="6" t="s">
        <v>44</v>
      </c>
      <c r="D120" s="86">
        <f>TRUNC(SUM(D115:D119),2)</f>
        <v>137.89</v>
      </c>
    </row>
    <row r="121" ht="15.75" customHeight="1"/>
    <row r="122" ht="15.75" customHeight="1">
      <c r="A122" s="68" t="s">
        <v>213</v>
      </c>
      <c r="B122" s="69"/>
      <c r="C122" s="70" t="s">
        <v>191</v>
      </c>
      <c r="D122" s="71">
        <f>D31</f>
        <v>1631.5</v>
      </c>
    </row>
    <row r="123" ht="15.75" customHeight="1">
      <c r="A123" s="72"/>
      <c r="B123" s="73"/>
      <c r="C123" s="74" t="s">
        <v>203</v>
      </c>
      <c r="D123" s="71">
        <f>D74</f>
        <v>1782.77</v>
      </c>
    </row>
    <row r="124" ht="15.75" customHeight="1">
      <c r="A124" s="72"/>
      <c r="B124" s="73"/>
      <c r="C124" s="70" t="s">
        <v>204</v>
      </c>
      <c r="D124" s="71">
        <f>D84</f>
        <v>98.56</v>
      </c>
    </row>
    <row r="125" ht="15.75" customHeight="1">
      <c r="A125" s="72"/>
      <c r="B125" s="73"/>
      <c r="C125" s="74" t="s">
        <v>214</v>
      </c>
      <c r="D125" s="71">
        <f>D111</f>
        <v>122.27</v>
      </c>
    </row>
    <row r="126" ht="15.75" customHeight="1">
      <c r="A126" s="72"/>
      <c r="B126" s="73"/>
      <c r="C126" s="70" t="s">
        <v>215</v>
      </c>
      <c r="D126" s="71">
        <f>D120</f>
        <v>137.89</v>
      </c>
    </row>
    <row r="127" ht="15.75" customHeight="1">
      <c r="A127" s="75"/>
      <c r="B127" s="76"/>
      <c r="C127" s="74" t="s">
        <v>193</v>
      </c>
      <c r="D127" s="77">
        <f>TRUNC((SUM(D122:D126)),2)</f>
        <v>3772.99</v>
      </c>
    </row>
    <row r="128" ht="15.75" customHeight="1"/>
    <row r="129" ht="15.75" customHeight="1">
      <c r="A129" s="12" t="s">
        <v>150</v>
      </c>
      <c r="B129" s="13"/>
      <c r="C129" s="13"/>
      <c r="D129" s="14"/>
      <c r="F129" s="101" t="s">
        <v>216</v>
      </c>
      <c r="G129" s="102"/>
    </row>
    <row r="130" ht="15.75" customHeight="1">
      <c r="A130" s="6" t="s">
        <v>151</v>
      </c>
      <c r="B130" s="7" t="s">
        <v>152</v>
      </c>
      <c r="C130" s="6" t="s">
        <v>24</v>
      </c>
      <c r="D130" s="6" t="s">
        <v>5</v>
      </c>
      <c r="F130" s="103" t="s">
        <v>217</v>
      </c>
      <c r="G130" s="84">
        <f>C133</f>
        <v>0.1425</v>
      </c>
    </row>
    <row r="131" ht="15.75" customHeight="1">
      <c r="A131" s="6" t="s">
        <v>28</v>
      </c>
      <c r="B131" s="7" t="s">
        <v>153</v>
      </c>
      <c r="C131" s="78">
        <v>0.04</v>
      </c>
      <c r="D131" s="104">
        <f>TRUNC(($D$127*C131),2)</f>
        <v>150.91</v>
      </c>
      <c r="F131" s="105" t="s">
        <v>218</v>
      </c>
      <c r="G131" s="117">
        <f>TRUNC(SUM(D127,D131,D132),2)</f>
        <v>4159.33</v>
      </c>
    </row>
    <row r="132" ht="15.75" customHeight="1">
      <c r="A132" s="6" t="s">
        <v>31</v>
      </c>
      <c r="B132" s="7" t="s">
        <v>45</v>
      </c>
      <c r="C132" s="78">
        <v>0.06</v>
      </c>
      <c r="D132" s="104">
        <f>TRUNC((C132*(D127+D131)),2)</f>
        <v>235.43</v>
      </c>
      <c r="F132" s="103" t="s">
        <v>219</v>
      </c>
      <c r="G132" s="107">
        <f>(100-8.65)/100</f>
        <v>0.9135</v>
      </c>
    </row>
    <row r="133" ht="15.75" customHeight="1">
      <c r="A133" s="6" t="s">
        <v>34</v>
      </c>
      <c r="B133" s="7" t="s">
        <v>154</v>
      </c>
      <c r="C133" s="108">
        <f>SUM(C134:C136)</f>
        <v>0.1425</v>
      </c>
      <c r="D133" s="104">
        <f>TRUNC((SUM(D134:D136)),2)</f>
        <v>648.81</v>
      </c>
      <c r="F133" s="105" t="s">
        <v>216</v>
      </c>
      <c r="G133" s="117">
        <f>TRUNC((G131/G132),2)</f>
        <v>4553.18</v>
      </c>
    </row>
    <row r="134" ht="15.75" customHeight="1">
      <c r="A134" s="6"/>
      <c r="B134" s="7" t="s">
        <v>220</v>
      </c>
      <c r="C134" s="78">
        <v>0.0165</v>
      </c>
      <c r="D134" s="66">
        <f t="shared" ref="D134:D136" si="5">TRUNC(($G$133*C134),2)</f>
        <v>75.12</v>
      </c>
    </row>
    <row r="135" ht="15.75" customHeight="1">
      <c r="A135" s="6"/>
      <c r="B135" s="7" t="s">
        <v>221</v>
      </c>
      <c r="C135" s="78">
        <v>0.076</v>
      </c>
      <c r="D135" s="66">
        <f t="shared" si="5"/>
        <v>346.04</v>
      </c>
    </row>
    <row r="136" ht="15.75" customHeight="1">
      <c r="A136" s="6"/>
      <c r="B136" s="7" t="s">
        <v>222</v>
      </c>
      <c r="C136" s="81">
        <v>0.05</v>
      </c>
      <c r="D136" s="66">
        <f t="shared" si="5"/>
        <v>227.65</v>
      </c>
    </row>
    <row r="137" ht="15.75" customHeight="1">
      <c r="A137" s="6" t="s">
        <v>44</v>
      </c>
      <c r="C137" s="6"/>
      <c r="D137" s="16">
        <f>TRUNC(SUM(D131:D133),2)</f>
        <v>1035.15</v>
      </c>
    </row>
    <row r="138" ht="15.75" customHeight="1">
      <c r="A138" s="6"/>
      <c r="C138" s="6"/>
      <c r="D138" s="16"/>
    </row>
    <row r="139" ht="15.75" customHeight="1"/>
    <row r="140" ht="15.75" customHeight="1">
      <c r="A140" s="12" t="s">
        <v>158</v>
      </c>
      <c r="B140" s="13"/>
      <c r="C140" s="13"/>
      <c r="D140" s="14"/>
    </row>
    <row r="141" ht="15.75" customHeight="1">
      <c r="A141" s="6" t="s">
        <v>2</v>
      </c>
      <c r="B141" s="6" t="s">
        <v>159</v>
      </c>
      <c r="C141" s="6" t="s">
        <v>88</v>
      </c>
      <c r="D141" s="6" t="s">
        <v>5</v>
      </c>
    </row>
    <row r="142" ht="15.75" customHeight="1">
      <c r="A142" s="6" t="s">
        <v>28</v>
      </c>
      <c r="B142" s="7" t="s">
        <v>22</v>
      </c>
      <c r="D142" s="16">
        <f>D31</f>
        <v>1631.5</v>
      </c>
    </row>
    <row r="143" ht="15.75" customHeight="1">
      <c r="A143" s="6" t="s">
        <v>31</v>
      </c>
      <c r="B143" s="7" t="s">
        <v>47</v>
      </c>
      <c r="D143" s="16">
        <f>D74</f>
        <v>1782.77</v>
      </c>
    </row>
    <row r="144" ht="15.75" customHeight="1">
      <c r="A144" s="6" t="s">
        <v>34</v>
      </c>
      <c r="B144" s="7" t="s">
        <v>94</v>
      </c>
      <c r="D144" s="16">
        <f>D84</f>
        <v>98.56</v>
      </c>
    </row>
    <row r="145" ht="15.75" customHeight="1">
      <c r="A145" s="6" t="s">
        <v>36</v>
      </c>
      <c r="B145" s="7" t="s">
        <v>160</v>
      </c>
      <c r="D145" s="16">
        <f>D111</f>
        <v>122.27</v>
      </c>
    </row>
    <row r="146" ht="15.75" customHeight="1">
      <c r="A146" s="6" t="s">
        <v>39</v>
      </c>
      <c r="B146" s="7" t="s">
        <v>138</v>
      </c>
      <c r="D146" s="16">
        <f>D120</f>
        <v>137.89</v>
      </c>
    </row>
    <row r="147" ht="15.75" customHeight="1">
      <c r="B147" s="109" t="s">
        <v>161</v>
      </c>
      <c r="D147" s="16">
        <f>SUM(D142:D146)</f>
        <v>3772.99</v>
      </c>
    </row>
    <row r="148" ht="15.75" customHeight="1">
      <c r="A148" s="6" t="s">
        <v>41</v>
      </c>
      <c r="B148" s="7" t="s">
        <v>150</v>
      </c>
      <c r="D148" s="16">
        <f>D137</f>
        <v>1035.15</v>
      </c>
    </row>
    <row r="149" ht="15.75" customHeight="1">
      <c r="A149" s="32"/>
      <c r="B149" s="110" t="s">
        <v>223</v>
      </c>
      <c r="C149" s="32"/>
      <c r="D149" s="111">
        <f>TRUNC((SUM(D142:D146)+D148),2)</f>
        <v>4808.14</v>
      </c>
    </row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6">
    <mergeCell ref="A1:D1"/>
    <mergeCell ref="A2:D2"/>
    <mergeCell ref="A3:D3"/>
    <mergeCell ref="A4:D4"/>
    <mergeCell ref="A6:D6"/>
    <mergeCell ref="C7:D7"/>
    <mergeCell ref="C8:D8"/>
    <mergeCell ref="F15:G15"/>
    <mergeCell ref="F22:G22"/>
    <mergeCell ref="F31:G31"/>
    <mergeCell ref="C9:D9"/>
    <mergeCell ref="C10:D10"/>
    <mergeCell ref="A11:D11"/>
    <mergeCell ref="A12:B12"/>
    <mergeCell ref="A13:B13"/>
    <mergeCell ref="A14:B14"/>
    <mergeCell ref="A15:D15"/>
    <mergeCell ref="A23:D23"/>
    <mergeCell ref="A33:D33"/>
    <mergeCell ref="A35:D35"/>
    <mergeCell ref="A41:B43"/>
    <mergeCell ref="A45:D45"/>
    <mergeCell ref="A57:D57"/>
    <mergeCell ref="A69:D69"/>
    <mergeCell ref="A113:D113"/>
    <mergeCell ref="A122:B127"/>
    <mergeCell ref="A129:D129"/>
    <mergeCell ref="F129:G129"/>
    <mergeCell ref="A140:D140"/>
    <mergeCell ref="A76:D76"/>
    <mergeCell ref="A85:B85"/>
    <mergeCell ref="A86:B89"/>
    <mergeCell ref="A91:D91"/>
    <mergeCell ref="A92:D92"/>
    <mergeCell ref="A102:D102"/>
    <mergeCell ref="A107:D107"/>
  </mergeCells>
  <printOptions/>
  <pageMargins bottom="0.75" footer="0.0" header="0.0" left="1.0" right="1.0" top="0.75"/>
  <pageSetup fitToHeight="0"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0.86"/>
    <col customWidth="1" min="2" max="2" width="58.71"/>
    <col customWidth="1" min="3" max="3" width="25.0"/>
    <col customWidth="1" min="4" max="4" width="36.43"/>
    <col customWidth="1" min="5" max="5" width="9.14"/>
    <col customWidth="1" min="6" max="6" width="22.86"/>
    <col customWidth="1" min="7" max="7" width="13.71"/>
    <col customWidth="1" min="8" max="8" width="11.14"/>
    <col customWidth="1" min="9" max="9" width="13.29"/>
  </cols>
  <sheetData>
    <row r="1">
      <c r="A1" s="34" t="s">
        <v>163</v>
      </c>
      <c r="B1" s="19"/>
      <c r="C1" s="19"/>
      <c r="D1" s="20"/>
    </row>
    <row r="2">
      <c r="A2" s="34" t="s">
        <v>164</v>
      </c>
      <c r="B2" s="19"/>
      <c r="C2" s="19"/>
      <c r="D2" s="20"/>
    </row>
    <row r="3">
      <c r="A3" s="35" t="s">
        <v>165</v>
      </c>
      <c r="B3" s="36"/>
      <c r="C3" s="36"/>
      <c r="D3" s="37"/>
    </row>
    <row r="4">
      <c r="A4" s="38" t="s">
        <v>166</v>
      </c>
      <c r="B4" s="39"/>
      <c r="C4" s="39"/>
      <c r="D4" s="40"/>
    </row>
    <row r="5">
      <c r="A5" s="41" t="s">
        <v>167</v>
      </c>
      <c r="B5" s="42" t="s">
        <v>168</v>
      </c>
      <c r="C5" s="43" t="s">
        <v>169</v>
      </c>
      <c r="D5" s="44"/>
    </row>
    <row r="6">
      <c r="A6" s="12" t="s">
        <v>170</v>
      </c>
      <c r="B6" s="13"/>
      <c r="C6" s="13"/>
      <c r="D6" s="14"/>
    </row>
    <row r="7">
      <c r="A7" s="45" t="s">
        <v>28</v>
      </c>
      <c r="B7" s="46" t="s">
        <v>171</v>
      </c>
      <c r="C7" s="47" t="s">
        <v>172</v>
      </c>
      <c r="D7" s="48"/>
    </row>
    <row r="8">
      <c r="A8" s="49" t="s">
        <v>31</v>
      </c>
      <c r="B8" s="50" t="s">
        <v>173</v>
      </c>
      <c r="C8" s="51" t="s">
        <v>174</v>
      </c>
      <c r="D8" s="52"/>
    </row>
    <row r="9">
      <c r="A9" s="53" t="s">
        <v>34</v>
      </c>
      <c r="B9" s="54" t="s">
        <v>175</v>
      </c>
      <c r="C9" s="51" t="s">
        <v>176</v>
      </c>
      <c r="D9" s="52"/>
    </row>
    <row r="10">
      <c r="A10" s="49" t="s">
        <v>39</v>
      </c>
      <c r="B10" s="50" t="s">
        <v>177</v>
      </c>
      <c r="C10" s="51" t="s">
        <v>178</v>
      </c>
      <c r="D10" s="52"/>
    </row>
    <row r="11">
      <c r="A11" s="55" t="s">
        <v>179</v>
      </c>
      <c r="B11" s="56"/>
      <c r="C11" s="56"/>
      <c r="D11" s="57"/>
    </row>
    <row r="12">
      <c r="A12" s="58" t="s">
        <v>180</v>
      </c>
      <c r="B12" s="57"/>
      <c r="C12" s="59" t="s">
        <v>181</v>
      </c>
      <c r="D12" s="60" t="s">
        <v>182</v>
      </c>
    </row>
    <row r="13">
      <c r="A13" s="61" t="s">
        <v>228</v>
      </c>
      <c r="B13" s="52"/>
      <c r="C13" s="62" t="s">
        <v>229</v>
      </c>
      <c r="D13" s="63">
        <f>RESUMO!D5</f>
        <v>2</v>
      </c>
    </row>
    <row r="14">
      <c r="A14" s="64"/>
      <c r="B14" s="52"/>
      <c r="C14" s="62"/>
      <c r="D14" s="65"/>
    </row>
    <row r="15">
      <c r="A15" s="55" t="s">
        <v>0</v>
      </c>
      <c r="B15" s="56"/>
      <c r="C15" s="56"/>
      <c r="D15" s="57"/>
      <c r="F15" s="4"/>
    </row>
    <row r="16">
      <c r="A16" s="6" t="s">
        <v>2</v>
      </c>
      <c r="B16" s="7" t="s">
        <v>3</v>
      </c>
      <c r="C16" s="6" t="s">
        <v>4</v>
      </c>
      <c r="D16" s="6" t="s">
        <v>5</v>
      </c>
    </row>
    <row r="17">
      <c r="A17" s="6">
        <v>1.0</v>
      </c>
      <c r="B17" s="7" t="s">
        <v>6</v>
      </c>
      <c r="C17" s="10" t="s">
        <v>88</v>
      </c>
      <c r="D17" s="10" t="str">
        <f>A13</f>
        <v>Motorista</v>
      </c>
    </row>
    <row r="18">
      <c r="A18" s="6">
        <v>2.0</v>
      </c>
      <c r="B18" s="7" t="s">
        <v>9</v>
      </c>
      <c r="C18" s="10" t="s">
        <v>185</v>
      </c>
      <c r="D18" s="10" t="s">
        <v>230</v>
      </c>
    </row>
    <row r="19" ht="15.75" customHeight="1">
      <c r="A19" s="6">
        <v>3.0</v>
      </c>
      <c r="B19" s="7" t="s">
        <v>12</v>
      </c>
      <c r="C19" s="10" t="str">
        <f>C9</f>
        <v>CCT PB000032/2026</v>
      </c>
      <c r="D19" s="66">
        <v>3119.11</v>
      </c>
    </row>
    <row r="20" ht="15.75" customHeight="1">
      <c r="A20" s="6">
        <v>4.0</v>
      </c>
      <c r="B20" s="7" t="s">
        <v>15</v>
      </c>
      <c r="C20" s="10" t="str">
        <f>C9</f>
        <v>CCT PB000032/2026</v>
      </c>
      <c r="D20" s="10" t="s">
        <v>231</v>
      </c>
    </row>
    <row r="21" ht="15.75" customHeight="1">
      <c r="A21" s="6">
        <v>5.0</v>
      </c>
      <c r="B21" s="7" t="s">
        <v>19</v>
      </c>
      <c r="C21" s="10" t="str">
        <f>C9</f>
        <v>CCT PB000032/2026</v>
      </c>
      <c r="D21" s="67" t="s">
        <v>188</v>
      </c>
    </row>
    <row r="22" ht="15.75" customHeight="1">
      <c r="F22" s="4"/>
    </row>
    <row r="23" ht="15.75" customHeight="1">
      <c r="A23" s="12" t="s">
        <v>22</v>
      </c>
      <c r="B23" s="13"/>
      <c r="C23" s="13"/>
      <c r="D23" s="14"/>
    </row>
    <row r="24" ht="15.75" customHeight="1">
      <c r="A24" s="6" t="s">
        <v>25</v>
      </c>
      <c r="B24" s="5" t="s">
        <v>26</v>
      </c>
      <c r="C24" s="6" t="s">
        <v>4</v>
      </c>
      <c r="D24" s="6" t="s">
        <v>5</v>
      </c>
      <c r="G24" s="15"/>
    </row>
    <row r="25" ht="15.75" customHeight="1">
      <c r="A25" s="6" t="s">
        <v>28</v>
      </c>
      <c r="B25" s="7" t="s">
        <v>29</v>
      </c>
      <c r="C25" s="10" t="s">
        <v>232</v>
      </c>
      <c r="D25" s="66">
        <f>D19</f>
        <v>3119.11</v>
      </c>
      <c r="G25" s="15"/>
    </row>
    <row r="26" ht="15.75" customHeight="1">
      <c r="A26" s="6" t="s">
        <v>31</v>
      </c>
      <c r="B26" s="7" t="s">
        <v>32</v>
      </c>
      <c r="C26" s="10"/>
      <c r="D26" s="66">
        <v>0.0</v>
      </c>
      <c r="G26" s="15"/>
    </row>
    <row r="27" ht="15.75" customHeight="1">
      <c r="A27" s="6" t="s">
        <v>34</v>
      </c>
      <c r="B27" s="7" t="s">
        <v>35</v>
      </c>
      <c r="C27" s="10"/>
      <c r="D27" s="66">
        <v>0.0</v>
      </c>
    </row>
    <row r="28" ht="15.75" customHeight="1">
      <c r="A28" s="6" t="s">
        <v>36</v>
      </c>
      <c r="B28" s="7" t="s">
        <v>37</v>
      </c>
      <c r="C28" s="10"/>
      <c r="D28" s="66">
        <v>0.0</v>
      </c>
    </row>
    <row r="29" ht="15.75" customHeight="1">
      <c r="A29" s="6" t="s">
        <v>39</v>
      </c>
      <c r="B29" s="7" t="s">
        <v>40</v>
      </c>
      <c r="C29" s="10"/>
      <c r="D29" s="66">
        <v>0.0</v>
      </c>
    </row>
    <row r="30" ht="15.75" customHeight="1">
      <c r="A30" s="6" t="s">
        <v>41</v>
      </c>
      <c r="B30" s="7" t="s">
        <v>42</v>
      </c>
      <c r="C30" s="10"/>
      <c r="D30" s="66">
        <v>0.0</v>
      </c>
    </row>
    <row r="31" ht="15.75" customHeight="1">
      <c r="A31" s="6" t="s">
        <v>44</v>
      </c>
      <c r="C31" s="6"/>
      <c r="D31" s="16">
        <f>TRUNC(SUM(D25:D30),2)</f>
        <v>3119.11</v>
      </c>
      <c r="F31" s="4"/>
    </row>
    <row r="32" ht="15.75" customHeight="1"/>
    <row r="33" ht="15.75" customHeight="1">
      <c r="A33" s="18" t="s">
        <v>47</v>
      </c>
      <c r="B33" s="19"/>
      <c r="C33" s="19"/>
      <c r="D33" s="20"/>
      <c r="G33" s="15"/>
    </row>
    <row r="34" ht="15.75" customHeight="1"/>
    <row r="35" ht="15.75" customHeight="1">
      <c r="A35" s="4" t="s">
        <v>49</v>
      </c>
    </row>
    <row r="36" ht="15.75" customHeight="1">
      <c r="A36" s="6" t="s">
        <v>51</v>
      </c>
      <c r="B36" s="5" t="s">
        <v>52</v>
      </c>
      <c r="C36" s="6" t="s">
        <v>24</v>
      </c>
      <c r="D36" s="6" t="s">
        <v>5</v>
      </c>
    </row>
    <row r="37" ht="15.75" customHeight="1">
      <c r="A37" s="6" t="s">
        <v>28</v>
      </c>
      <c r="B37" s="7" t="s">
        <v>53</v>
      </c>
      <c r="C37" s="28">
        <f>(1/12)</f>
        <v>0.08333333333</v>
      </c>
      <c r="D37" s="16">
        <f t="shared" ref="D37:D38" si="1">TRUNC($D$31*C37,2)</f>
        <v>259.92</v>
      </c>
      <c r="F37" s="5"/>
      <c r="G37" s="5"/>
    </row>
    <row r="38" ht="15.75" customHeight="1">
      <c r="A38" s="6" t="s">
        <v>31</v>
      </c>
      <c r="B38" s="7" t="s">
        <v>54</v>
      </c>
      <c r="C38" s="28">
        <f>(((1+1/3)/12))</f>
        <v>0.1111111111</v>
      </c>
      <c r="D38" s="16">
        <f t="shared" si="1"/>
        <v>346.56</v>
      </c>
      <c r="F38" s="5"/>
      <c r="G38" s="5"/>
    </row>
    <row r="39" ht="15.75" customHeight="1">
      <c r="A39" s="6" t="s">
        <v>44</v>
      </c>
      <c r="D39" s="16">
        <f>TRUNC((SUM(D37:D38)),2)</f>
        <v>606.48</v>
      </c>
      <c r="F39" s="5"/>
      <c r="G39" s="5"/>
    </row>
    <row r="40" ht="15.75" customHeight="1">
      <c r="D40" s="16"/>
      <c r="F40" s="5"/>
      <c r="G40" s="5"/>
    </row>
    <row r="41" ht="15.75" customHeight="1">
      <c r="A41" s="68" t="s">
        <v>190</v>
      </c>
      <c r="B41" s="69"/>
      <c r="C41" s="70" t="s">
        <v>191</v>
      </c>
      <c r="D41" s="71">
        <f>D31</f>
        <v>3119.11</v>
      </c>
      <c r="F41" s="5"/>
      <c r="G41" s="5"/>
    </row>
    <row r="42" ht="15.75" customHeight="1">
      <c r="A42" s="72"/>
      <c r="B42" s="73"/>
      <c r="C42" s="74" t="s">
        <v>192</v>
      </c>
      <c r="D42" s="71">
        <f>D39</f>
        <v>606.48</v>
      </c>
      <c r="F42" s="5"/>
      <c r="G42" s="5"/>
    </row>
    <row r="43" ht="15.75" customHeight="1">
      <c r="A43" s="75"/>
      <c r="B43" s="76"/>
      <c r="C43" s="70" t="s">
        <v>193</v>
      </c>
      <c r="D43" s="77">
        <f>TRUNC((SUM(D41:D42)),2)</f>
        <v>3725.59</v>
      </c>
      <c r="F43" s="5"/>
      <c r="G43" s="5"/>
    </row>
    <row r="44" ht="15.75" customHeight="1">
      <c r="A44" s="6"/>
      <c r="C44" s="28"/>
      <c r="D44" s="16"/>
      <c r="F44" s="5"/>
      <c r="G44" s="5"/>
    </row>
    <row r="45" ht="15.75" customHeight="1">
      <c r="A45" s="4" t="s">
        <v>63</v>
      </c>
    </row>
    <row r="46" ht="15.75" customHeight="1">
      <c r="A46" s="6" t="s">
        <v>64</v>
      </c>
      <c r="B46" s="5" t="s">
        <v>65</v>
      </c>
      <c r="C46" s="6" t="s">
        <v>24</v>
      </c>
      <c r="D46" s="6" t="s">
        <v>66</v>
      </c>
    </row>
    <row r="47" ht="15.75" customHeight="1">
      <c r="A47" s="6" t="s">
        <v>28</v>
      </c>
      <c r="B47" s="7" t="s">
        <v>67</v>
      </c>
      <c r="C47" s="28">
        <v>0.2</v>
      </c>
      <c r="D47" s="16">
        <f t="shared" ref="D47:D54" si="2">TRUNC(($D$43*C47),2)</f>
        <v>745.11</v>
      </c>
    </row>
    <row r="48" ht="15.75" customHeight="1">
      <c r="A48" s="6" t="s">
        <v>31</v>
      </c>
      <c r="B48" s="7" t="s">
        <v>68</v>
      </c>
      <c r="C48" s="28">
        <v>0.025</v>
      </c>
      <c r="D48" s="16">
        <f t="shared" si="2"/>
        <v>93.13</v>
      </c>
    </row>
    <row r="49" ht="15.75" customHeight="1">
      <c r="A49" s="6" t="s">
        <v>34</v>
      </c>
      <c r="B49" s="7" t="s">
        <v>194</v>
      </c>
      <c r="C49" s="78">
        <v>0.06</v>
      </c>
      <c r="D49" s="66">
        <f t="shared" si="2"/>
        <v>223.53</v>
      </c>
    </row>
    <row r="50" ht="15.75" customHeight="1">
      <c r="A50" s="6" t="s">
        <v>36</v>
      </c>
      <c r="B50" s="7" t="s">
        <v>70</v>
      </c>
      <c r="C50" s="28">
        <v>0.015</v>
      </c>
      <c r="D50" s="16">
        <f t="shared" si="2"/>
        <v>55.88</v>
      </c>
    </row>
    <row r="51" ht="15.75" customHeight="1">
      <c r="A51" s="6" t="s">
        <v>39</v>
      </c>
      <c r="B51" s="7" t="s">
        <v>71</v>
      </c>
      <c r="C51" s="28">
        <v>0.01</v>
      </c>
      <c r="D51" s="16">
        <f t="shared" si="2"/>
        <v>37.25</v>
      </c>
    </row>
    <row r="52" ht="15.75" customHeight="1">
      <c r="A52" s="6" t="s">
        <v>41</v>
      </c>
      <c r="B52" s="7" t="s">
        <v>72</v>
      </c>
      <c r="C52" s="28">
        <v>0.006</v>
      </c>
      <c r="D52" s="16">
        <f t="shared" si="2"/>
        <v>22.35</v>
      </c>
    </row>
    <row r="53" ht="15.75" customHeight="1">
      <c r="A53" s="6" t="s">
        <v>73</v>
      </c>
      <c r="B53" s="7" t="s">
        <v>74</v>
      </c>
      <c r="C53" s="28">
        <v>0.002</v>
      </c>
      <c r="D53" s="16">
        <f t="shared" si="2"/>
        <v>7.45</v>
      </c>
    </row>
    <row r="54" ht="15.75" customHeight="1">
      <c r="A54" s="6" t="s">
        <v>75</v>
      </c>
      <c r="B54" s="7" t="s">
        <v>76</v>
      </c>
      <c r="C54" s="28">
        <v>0.08</v>
      </c>
      <c r="D54" s="16">
        <f t="shared" si="2"/>
        <v>298.04</v>
      </c>
    </row>
    <row r="55" ht="15.75" customHeight="1">
      <c r="A55" s="6" t="s">
        <v>44</v>
      </c>
      <c r="C55" s="28">
        <f>SUM(C47:C54)</f>
        <v>0.398</v>
      </c>
      <c r="D55" s="16">
        <f>TRUNC((SUM(D47:D54)),2)</f>
        <v>1482.74</v>
      </c>
    </row>
    <row r="56" ht="15.75" customHeight="1">
      <c r="A56" s="6"/>
      <c r="C56" s="28"/>
      <c r="D56" s="16"/>
    </row>
    <row r="57" ht="15.75" customHeight="1">
      <c r="A57" s="4" t="s">
        <v>81</v>
      </c>
    </row>
    <row r="58" ht="15.75" customHeight="1">
      <c r="A58" s="6" t="s">
        <v>82</v>
      </c>
      <c r="B58" s="5" t="s">
        <v>83</v>
      </c>
      <c r="C58" s="6" t="s">
        <v>4</v>
      </c>
      <c r="D58" s="6" t="s">
        <v>5</v>
      </c>
    </row>
    <row r="59" ht="15.75" customHeight="1">
      <c r="A59" s="6" t="s">
        <v>28</v>
      </c>
      <c r="B59" s="7" t="s">
        <v>84</v>
      </c>
      <c r="C59" s="10"/>
      <c r="D59" s="66">
        <v>0.0</v>
      </c>
    </row>
    <row r="60" ht="15.75" customHeight="1">
      <c r="A60" s="6" t="s">
        <v>31</v>
      </c>
      <c r="B60" s="7" t="s">
        <v>85</v>
      </c>
      <c r="C60" s="10" t="str">
        <f>C9</f>
        <v>CCT PB000032/2026</v>
      </c>
      <c r="D60" s="66">
        <f>TRUNC((((660))-(((660))*0.1)),2)</f>
        <v>594</v>
      </c>
    </row>
    <row r="61" ht="15.75" customHeight="1">
      <c r="A61" s="6" t="s">
        <v>34</v>
      </c>
      <c r="B61" s="7" t="s">
        <v>86</v>
      </c>
      <c r="C61" s="10"/>
      <c r="D61" s="66">
        <v>0.0</v>
      </c>
    </row>
    <row r="62" ht="15.75" customHeight="1">
      <c r="A62" s="23" t="s">
        <v>36</v>
      </c>
      <c r="B62" s="30" t="s">
        <v>233</v>
      </c>
      <c r="C62" s="79"/>
      <c r="D62" s="79">
        <v>0.0</v>
      </c>
      <c r="F62" s="30"/>
    </row>
    <row r="63" ht="15.75" customHeight="1">
      <c r="A63" s="6" t="s">
        <v>39</v>
      </c>
      <c r="B63" s="5" t="s">
        <v>196</v>
      </c>
      <c r="C63" s="10" t="str">
        <f>C60</f>
        <v>CCT PB000032/2026</v>
      </c>
      <c r="D63" s="66">
        <v>25.0</v>
      </c>
      <c r="F63" s="30"/>
    </row>
    <row r="64" ht="15.75" customHeight="1">
      <c r="A64" s="6" t="s">
        <v>41</v>
      </c>
      <c r="B64" s="80" t="s">
        <v>197</v>
      </c>
      <c r="C64" s="79" t="str">
        <f>C60</f>
        <v>CCT PB000032/2026</v>
      </c>
      <c r="D64" s="66">
        <v>6.0</v>
      </c>
      <c r="F64" s="30"/>
    </row>
    <row r="65" ht="15.75" customHeight="1">
      <c r="A65" s="6" t="s">
        <v>73</v>
      </c>
      <c r="B65" s="80" t="s">
        <v>198</v>
      </c>
      <c r="C65" s="10" t="str">
        <f>C60</f>
        <v>CCT PB000032/2026</v>
      </c>
      <c r="D65" s="66">
        <v>5.0</v>
      </c>
    </row>
    <row r="66" ht="15.75" customHeight="1">
      <c r="A66" s="6" t="s">
        <v>75</v>
      </c>
      <c r="B66" s="80" t="s">
        <v>199</v>
      </c>
      <c r="C66" s="79" t="str">
        <f>C64</f>
        <v>CCT PB000032/2026</v>
      </c>
      <c r="D66" s="66">
        <v>60.0</v>
      </c>
    </row>
    <row r="67" ht="15.75" customHeight="1">
      <c r="A67" s="6" t="s">
        <v>44</v>
      </c>
      <c r="D67" s="16">
        <f>TRUNC((SUM(D59:D66)),2)</f>
        <v>690</v>
      </c>
    </row>
    <row r="68" ht="15.75" customHeight="1">
      <c r="A68" s="6"/>
      <c r="D68" s="16"/>
    </row>
    <row r="69" ht="15.75" customHeight="1">
      <c r="A69" s="4" t="s">
        <v>91</v>
      </c>
    </row>
    <row r="70" ht="15.75" customHeight="1">
      <c r="A70" s="6" t="s">
        <v>92</v>
      </c>
      <c r="B70" s="5" t="s">
        <v>93</v>
      </c>
      <c r="C70" s="6" t="s">
        <v>4</v>
      </c>
      <c r="D70" s="6" t="s">
        <v>5</v>
      </c>
    </row>
    <row r="71" ht="15.75" customHeight="1">
      <c r="A71" s="6" t="s">
        <v>51</v>
      </c>
      <c r="B71" s="7" t="s">
        <v>52</v>
      </c>
      <c r="C71" s="6"/>
      <c r="D71" s="16">
        <f>D39</f>
        <v>606.48</v>
      </c>
    </row>
    <row r="72" ht="15.75" customHeight="1">
      <c r="A72" s="6" t="s">
        <v>64</v>
      </c>
      <c r="B72" s="7" t="s">
        <v>65</v>
      </c>
      <c r="C72" s="6"/>
      <c r="D72" s="16">
        <f>D55</f>
        <v>1482.74</v>
      </c>
    </row>
    <row r="73" ht="15.75" customHeight="1">
      <c r="A73" s="6" t="s">
        <v>82</v>
      </c>
      <c r="B73" s="7" t="s">
        <v>83</v>
      </c>
      <c r="C73" s="6"/>
      <c r="D73" s="16">
        <f>D67</f>
        <v>690</v>
      </c>
    </row>
    <row r="74" ht="15.75" customHeight="1">
      <c r="A74" s="6" t="s">
        <v>44</v>
      </c>
      <c r="C74" s="6"/>
      <c r="D74" s="16">
        <f>TRUNC(SUM(D71:D73),2)</f>
        <v>2779.22</v>
      </c>
    </row>
    <row r="75" ht="15.75" customHeight="1"/>
    <row r="76" ht="15.75" customHeight="1">
      <c r="A76" s="12" t="s">
        <v>94</v>
      </c>
      <c r="B76" s="13"/>
      <c r="C76" s="13"/>
      <c r="D76" s="14"/>
    </row>
    <row r="77" ht="15.75" customHeight="1">
      <c r="A77" s="6" t="s">
        <v>95</v>
      </c>
      <c r="B77" s="5" t="s">
        <v>96</v>
      </c>
      <c r="C77" s="6" t="s">
        <v>24</v>
      </c>
      <c r="D77" s="6" t="s">
        <v>5</v>
      </c>
    </row>
    <row r="78" ht="15.75" customHeight="1">
      <c r="A78" s="6" t="s">
        <v>28</v>
      </c>
      <c r="B78" s="7" t="s">
        <v>97</v>
      </c>
      <c r="C78" s="81">
        <f>((1/12)*2%)</f>
        <v>0.001666666667</v>
      </c>
      <c r="D78" s="66">
        <f>TRUNC(($D$31*C78),2)</f>
        <v>5.19</v>
      </c>
    </row>
    <row r="79" ht="15.75" customHeight="1">
      <c r="A79" s="6" t="s">
        <v>31</v>
      </c>
      <c r="B79" s="7" t="s">
        <v>98</v>
      </c>
      <c r="C79" s="82">
        <v>0.08</v>
      </c>
      <c r="D79" s="16">
        <f>TRUNC(($D$78*C79),2)</f>
        <v>0.41</v>
      </c>
    </row>
    <row r="80" ht="15.75" customHeight="1">
      <c r="A80" s="6" t="s">
        <v>34</v>
      </c>
      <c r="B80" s="83" t="s">
        <v>99</v>
      </c>
      <c r="C80" s="84">
        <f>(0.08*0.4*0.02)</f>
        <v>0.00064</v>
      </c>
      <c r="D80" s="79">
        <f t="shared" ref="D80:D81" si="3">TRUNC(($D$31*C80),2)</f>
        <v>1.99</v>
      </c>
    </row>
    <row r="81" ht="15.75" customHeight="1">
      <c r="A81" s="6" t="s">
        <v>36</v>
      </c>
      <c r="B81" s="7" t="s">
        <v>100</v>
      </c>
      <c r="C81" s="85">
        <f>(((7/30)/12)*0.98)</f>
        <v>0.01905555556</v>
      </c>
      <c r="D81" s="86">
        <f t="shared" si="3"/>
        <v>59.43</v>
      </c>
    </row>
    <row r="82" ht="15.75" customHeight="1">
      <c r="A82" s="6" t="s">
        <v>39</v>
      </c>
      <c r="B82" s="83" t="s">
        <v>200</v>
      </c>
      <c r="C82" s="84">
        <f>C55</f>
        <v>0.398</v>
      </c>
      <c r="D82" s="79">
        <f>TRUNC(($D$81*C82),2)</f>
        <v>23.65</v>
      </c>
    </row>
    <row r="83" ht="15.75" customHeight="1">
      <c r="A83" s="6" t="s">
        <v>41</v>
      </c>
      <c r="B83" s="83" t="s">
        <v>101</v>
      </c>
      <c r="C83" s="85">
        <f>(0.08*0.4*0.98)</f>
        <v>0.03136</v>
      </c>
      <c r="D83" s="79">
        <f>TRUNC(($D$31*C83),2)</f>
        <v>97.81</v>
      </c>
    </row>
    <row r="84" ht="15.75" customHeight="1">
      <c r="A84" s="6" t="s">
        <v>44</v>
      </c>
      <c r="C84" s="82">
        <f>SUM(C78:C83)</f>
        <v>0.5307222222</v>
      </c>
      <c r="D84" s="16">
        <f>TRUNC((SUM(D78:D83)),2)</f>
        <v>188.48</v>
      </c>
    </row>
    <row r="85" ht="78.75" customHeight="1">
      <c r="A85" s="88" t="s">
        <v>201</v>
      </c>
      <c r="B85" s="20"/>
      <c r="D85" s="16"/>
    </row>
    <row r="86" ht="15.75" customHeight="1">
      <c r="A86" s="68" t="s">
        <v>202</v>
      </c>
      <c r="B86" s="69"/>
      <c r="C86" s="70" t="s">
        <v>191</v>
      </c>
      <c r="D86" s="71">
        <f>D31</f>
        <v>3119.11</v>
      </c>
    </row>
    <row r="87" ht="15.75" customHeight="1">
      <c r="A87" s="72"/>
      <c r="B87" s="73"/>
      <c r="C87" s="74" t="s">
        <v>203</v>
      </c>
      <c r="D87" s="71">
        <f>D74</f>
        <v>2779.22</v>
      </c>
    </row>
    <row r="88" ht="15.75" customHeight="1">
      <c r="A88" s="72"/>
      <c r="B88" s="73"/>
      <c r="C88" s="70" t="s">
        <v>204</v>
      </c>
      <c r="D88" s="71">
        <f>D84</f>
        <v>188.48</v>
      </c>
    </row>
    <row r="89" ht="15.75" customHeight="1">
      <c r="A89" s="75"/>
      <c r="B89" s="76"/>
      <c r="C89" s="74" t="s">
        <v>193</v>
      </c>
      <c r="D89" s="77">
        <f>TRUNC((SUM(D86:D88)),2)</f>
        <v>6086.81</v>
      </c>
    </row>
    <row r="90" ht="15.75" customHeight="1">
      <c r="A90" s="6"/>
      <c r="D90" s="16"/>
    </row>
    <row r="91" ht="15.75" customHeight="1">
      <c r="A91" s="31" t="s">
        <v>113</v>
      </c>
      <c r="B91" s="19"/>
      <c r="C91" s="19"/>
      <c r="D91" s="20"/>
    </row>
    <row r="92" ht="15.75" customHeight="1">
      <c r="A92" s="4" t="s">
        <v>114</v>
      </c>
    </row>
    <row r="93" ht="15.75" customHeight="1">
      <c r="A93" s="6" t="s">
        <v>115</v>
      </c>
      <c r="B93" s="5" t="s">
        <v>116</v>
      </c>
      <c r="C93" s="6" t="s">
        <v>24</v>
      </c>
      <c r="D93" s="6" t="s">
        <v>5</v>
      </c>
    </row>
    <row r="94" ht="15.75" customHeight="1">
      <c r="A94" s="6" t="s">
        <v>28</v>
      </c>
      <c r="B94" s="7" t="s">
        <v>205</v>
      </c>
      <c r="C94" s="82">
        <f>(((1+1/3)/12)/12)+((1/12)/12)</f>
        <v>0.0162037037</v>
      </c>
      <c r="D94" s="16">
        <f t="shared" ref="D94:D98" si="4">TRUNC(($D$89*C94),2)</f>
        <v>98.62</v>
      </c>
    </row>
    <row r="95" ht="15.75" customHeight="1">
      <c r="A95" s="6" t="s">
        <v>31</v>
      </c>
      <c r="B95" s="7" t="s">
        <v>119</v>
      </c>
      <c r="C95" s="81">
        <f>((5/30)/12)</f>
        <v>0.01388888889</v>
      </c>
      <c r="D95" s="79">
        <f t="shared" si="4"/>
        <v>84.53</v>
      </c>
    </row>
    <row r="96" ht="15.75" customHeight="1">
      <c r="A96" s="6" t="s">
        <v>34</v>
      </c>
      <c r="B96" s="7" t="s">
        <v>120</v>
      </c>
      <c r="C96" s="81">
        <f>((5/30)/12)*0.02</f>
        <v>0.0002777777778</v>
      </c>
      <c r="D96" s="79">
        <f t="shared" si="4"/>
        <v>1.69</v>
      </c>
    </row>
    <row r="97" ht="15.75" customHeight="1">
      <c r="A97" s="23" t="s">
        <v>36</v>
      </c>
      <c r="B97" s="83" t="s">
        <v>121</v>
      </c>
      <c r="C97" s="84">
        <f>((15/30)/12)*0.08</f>
        <v>0.003333333333</v>
      </c>
      <c r="D97" s="79">
        <f t="shared" si="4"/>
        <v>20.28</v>
      </c>
    </row>
    <row r="98" ht="15.75" customHeight="1">
      <c r="A98" s="6" t="s">
        <v>39</v>
      </c>
      <c r="B98" s="7" t="s">
        <v>122</v>
      </c>
      <c r="C98" s="81">
        <f>((1+1/3)/12)*0.03*((4/12))</f>
        <v>0.001111111111</v>
      </c>
      <c r="D98" s="79">
        <f t="shared" si="4"/>
        <v>6.76</v>
      </c>
    </row>
    <row r="99" ht="15.75" customHeight="1">
      <c r="A99" s="6" t="s">
        <v>41</v>
      </c>
      <c r="B99" s="83" t="s">
        <v>206</v>
      </c>
      <c r="C99" s="89">
        <v>0.0</v>
      </c>
      <c r="D99" s="79">
        <f>TRUNC($D$89*C99)</f>
        <v>0</v>
      </c>
    </row>
    <row r="100" ht="15.75" customHeight="1">
      <c r="A100" s="6" t="s">
        <v>44</v>
      </c>
      <c r="C100" s="82">
        <f>SUM(C94:C99)</f>
        <v>0.03481481481</v>
      </c>
      <c r="D100" s="16">
        <f>TRUNC((SUM(D94:D99)),2)</f>
        <v>211.88</v>
      </c>
    </row>
    <row r="101" ht="15.75" customHeight="1">
      <c r="A101" s="6"/>
      <c r="C101" s="6"/>
      <c r="D101" s="16"/>
    </row>
    <row r="102" ht="15.75" customHeight="1">
      <c r="A102" s="4" t="s">
        <v>130</v>
      </c>
    </row>
    <row r="103" ht="15.75" customHeight="1">
      <c r="A103" s="6" t="s">
        <v>131</v>
      </c>
      <c r="B103" s="5" t="s">
        <v>132</v>
      </c>
      <c r="C103" s="6" t="s">
        <v>4</v>
      </c>
      <c r="D103" s="6" t="s">
        <v>5</v>
      </c>
    </row>
    <row r="104" ht="15.75" customHeight="1">
      <c r="A104" s="23" t="s">
        <v>28</v>
      </c>
      <c r="B104" s="27" t="s">
        <v>133</v>
      </c>
      <c r="C104" s="90" t="s">
        <v>207</v>
      </c>
      <c r="D104" s="91" t="s">
        <v>208</v>
      </c>
    </row>
    <row r="105" ht="15.75" customHeight="1">
      <c r="A105" s="6" t="s">
        <v>44</v>
      </c>
      <c r="C105" s="92"/>
      <c r="D105" s="93" t="str">
        <f>D104</f>
        <v>*=TRUNCAR(($D$86/220)*(1*(365/12))/2)</v>
      </c>
    </row>
    <row r="106" ht="15.75" customHeight="1"/>
    <row r="107" ht="15.75" customHeight="1">
      <c r="A107" s="4" t="s">
        <v>134</v>
      </c>
    </row>
    <row r="108" ht="15.75" customHeight="1">
      <c r="A108" s="6" t="s">
        <v>135</v>
      </c>
      <c r="B108" s="5" t="s">
        <v>136</v>
      </c>
      <c r="C108" s="6" t="s">
        <v>4</v>
      </c>
      <c r="D108" s="6" t="s">
        <v>5</v>
      </c>
    </row>
    <row r="109" ht="15.75" customHeight="1">
      <c r="A109" s="6" t="s">
        <v>115</v>
      </c>
      <c r="B109" s="7" t="s">
        <v>116</v>
      </c>
      <c r="D109" s="66">
        <f>D100</f>
        <v>211.88</v>
      </c>
    </row>
    <row r="110" ht="15.75" customHeight="1">
      <c r="A110" s="6" t="s">
        <v>131</v>
      </c>
      <c r="B110" s="7" t="s">
        <v>137</v>
      </c>
      <c r="C110" s="5"/>
      <c r="D110" s="94" t="str">
        <f>Motorista!$D$105</f>
        <v>*=TRUNCAR(($D$86/220)*(1*(365/12))/2)</v>
      </c>
    </row>
    <row r="111" ht="15.75" customHeight="1">
      <c r="A111" s="23" t="s">
        <v>44</v>
      </c>
      <c r="B111" s="30"/>
      <c r="C111" s="90" t="s">
        <v>209</v>
      </c>
      <c r="D111" s="95">
        <f>TRUNC((SUM(D109:D110)),2)</f>
        <v>211.88</v>
      </c>
    </row>
    <row r="112" ht="15.75" customHeight="1"/>
    <row r="113" ht="15.75" customHeight="1">
      <c r="A113" s="12" t="s">
        <v>138</v>
      </c>
      <c r="B113" s="13"/>
      <c r="C113" s="13"/>
      <c r="D113" s="14"/>
    </row>
    <row r="114" ht="15.75" customHeight="1">
      <c r="A114" s="6" t="s">
        <v>139</v>
      </c>
      <c r="B114" s="5" t="s">
        <v>140</v>
      </c>
      <c r="C114" s="6" t="s">
        <v>4</v>
      </c>
      <c r="D114" s="6" t="s">
        <v>5</v>
      </c>
      <c r="F114" s="118" t="s">
        <v>234</v>
      </c>
      <c r="G114" s="119" t="s">
        <v>235</v>
      </c>
      <c r="H114" s="119" t="s">
        <v>236</v>
      </c>
      <c r="I114" s="119" t="s">
        <v>237</v>
      </c>
    </row>
    <row r="115" ht="15.75" customHeight="1">
      <c r="A115" s="6" t="s">
        <v>28</v>
      </c>
      <c r="B115" s="7" t="s">
        <v>210</v>
      </c>
      <c r="C115" s="7"/>
      <c r="D115" s="104">
        <f>Uniformes!G41</f>
        <v>161.58</v>
      </c>
      <c r="F115" s="103" t="s">
        <v>238</v>
      </c>
      <c r="G115" s="120">
        <v>100.0</v>
      </c>
      <c r="H115" s="121">
        <v>200.0</v>
      </c>
      <c r="I115" s="121">
        <f t="shared" ref="I115:I116" si="5">TRUNC(H115*G115,2)</f>
        <v>20000</v>
      </c>
    </row>
    <row r="116" ht="15.75" customHeight="1">
      <c r="A116" s="6" t="s">
        <v>31</v>
      </c>
      <c r="B116" s="7" t="s">
        <v>211</v>
      </c>
      <c r="C116" s="7"/>
      <c r="D116" s="104">
        <v>0.0</v>
      </c>
      <c r="F116" s="122" t="s">
        <v>239</v>
      </c>
      <c r="G116" s="123">
        <v>60.0</v>
      </c>
      <c r="H116" s="124">
        <v>100.0</v>
      </c>
      <c r="I116" s="121">
        <f t="shared" si="5"/>
        <v>6000</v>
      </c>
    </row>
    <row r="117" ht="15.75" customHeight="1">
      <c r="A117" s="6" t="s">
        <v>34</v>
      </c>
      <c r="B117" s="7" t="s">
        <v>142</v>
      </c>
      <c r="C117" s="7"/>
      <c r="D117" s="104">
        <v>0.0</v>
      </c>
      <c r="F117" s="125" t="s">
        <v>193</v>
      </c>
      <c r="G117" s="20"/>
      <c r="H117" s="126">
        <f>TRUNC(SUM(I115:I116),2)</f>
        <v>26000</v>
      </c>
      <c r="I117" s="20"/>
    </row>
    <row r="118" ht="15.75" customHeight="1">
      <c r="A118" s="6" t="s">
        <v>36</v>
      </c>
      <c r="B118" s="7" t="s">
        <v>143</v>
      </c>
      <c r="D118" s="66">
        <v>0.0</v>
      </c>
      <c r="F118" s="125" t="s">
        <v>240</v>
      </c>
      <c r="G118" s="20"/>
      <c r="H118" s="126">
        <f>TRUNC(H117/12,2)</f>
        <v>2166.66</v>
      </c>
      <c r="I118" s="20"/>
    </row>
    <row r="119" ht="15.75" customHeight="1">
      <c r="A119" s="6" t="s">
        <v>39</v>
      </c>
      <c r="B119" s="7" t="s">
        <v>212</v>
      </c>
      <c r="D119" s="66">
        <f>H118</f>
        <v>2166.66</v>
      </c>
      <c r="F119" s="127" t="s">
        <v>241</v>
      </c>
    </row>
    <row r="120" ht="15.75" customHeight="1">
      <c r="A120" s="6" t="s">
        <v>44</v>
      </c>
      <c r="D120" s="16">
        <f>TRUNC(SUM(D115:D119),2)</f>
        <v>2328.24</v>
      </c>
    </row>
    <row r="121" ht="15.75" customHeight="1"/>
    <row r="122" ht="15.75" customHeight="1">
      <c r="A122" s="68" t="s">
        <v>213</v>
      </c>
      <c r="B122" s="69"/>
      <c r="C122" s="70" t="s">
        <v>191</v>
      </c>
      <c r="D122" s="71">
        <f>D31</f>
        <v>3119.11</v>
      </c>
    </row>
    <row r="123" ht="15.75" customHeight="1">
      <c r="A123" s="72"/>
      <c r="B123" s="73"/>
      <c r="C123" s="74" t="s">
        <v>203</v>
      </c>
      <c r="D123" s="71">
        <f>D74</f>
        <v>2779.22</v>
      </c>
    </row>
    <row r="124" ht="15.75" customHeight="1">
      <c r="A124" s="72"/>
      <c r="B124" s="73"/>
      <c r="C124" s="70" t="s">
        <v>204</v>
      </c>
      <c r="D124" s="71">
        <f>D84</f>
        <v>188.48</v>
      </c>
    </row>
    <row r="125" ht="15.75" customHeight="1">
      <c r="A125" s="72"/>
      <c r="B125" s="73"/>
      <c r="C125" s="74" t="s">
        <v>214</v>
      </c>
      <c r="D125" s="71">
        <f>D111</f>
        <v>211.88</v>
      </c>
    </row>
    <row r="126" ht="15.75" customHeight="1">
      <c r="A126" s="72"/>
      <c r="B126" s="73"/>
      <c r="C126" s="70" t="s">
        <v>215</v>
      </c>
      <c r="D126" s="71">
        <f>D120</f>
        <v>2328.24</v>
      </c>
    </row>
    <row r="127" ht="15.75" customHeight="1">
      <c r="A127" s="75"/>
      <c r="B127" s="76"/>
      <c r="C127" s="74" t="s">
        <v>193</v>
      </c>
      <c r="D127" s="77">
        <f>TRUNC((SUM(D122:D126)),2)</f>
        <v>8626.93</v>
      </c>
    </row>
    <row r="128" ht="15.75" customHeight="1"/>
    <row r="129" ht="15.75" customHeight="1">
      <c r="A129" s="12" t="s">
        <v>150</v>
      </c>
      <c r="B129" s="13"/>
      <c r="C129" s="13"/>
      <c r="D129" s="14"/>
    </row>
    <row r="130" ht="15.75" customHeight="1">
      <c r="A130" s="6" t="s">
        <v>151</v>
      </c>
      <c r="B130" s="7" t="s">
        <v>152</v>
      </c>
      <c r="C130" s="6" t="s">
        <v>24</v>
      </c>
      <c r="D130" s="6" t="s">
        <v>5</v>
      </c>
      <c r="F130" s="101" t="s">
        <v>216</v>
      </c>
      <c r="G130" s="102"/>
    </row>
    <row r="131" ht="15.75" customHeight="1">
      <c r="A131" s="6" t="s">
        <v>28</v>
      </c>
      <c r="B131" s="7" t="s">
        <v>153</v>
      </c>
      <c r="C131" s="78">
        <v>0.04</v>
      </c>
      <c r="D131" s="104">
        <f>TRUNC(($D$127*C131),2)</f>
        <v>345.07</v>
      </c>
      <c r="F131" s="103" t="s">
        <v>217</v>
      </c>
      <c r="G131" s="84">
        <f>C133</f>
        <v>0.1425</v>
      </c>
    </row>
    <row r="132" ht="15.75" customHeight="1">
      <c r="A132" s="6" t="s">
        <v>31</v>
      </c>
      <c r="B132" s="7" t="s">
        <v>45</v>
      </c>
      <c r="C132" s="78">
        <v>0.07</v>
      </c>
      <c r="D132" s="104">
        <f>TRUNC((C132*(D127+D131)),2)</f>
        <v>628.04</v>
      </c>
      <c r="F132" s="105" t="s">
        <v>218</v>
      </c>
      <c r="G132" s="106">
        <f>TRUNC(SUM(D127,D131,D132),2)</f>
        <v>9600.04</v>
      </c>
    </row>
    <row r="133" ht="15.75" customHeight="1">
      <c r="A133" s="6" t="s">
        <v>34</v>
      </c>
      <c r="B133" s="7" t="s">
        <v>154</v>
      </c>
      <c r="C133" s="108">
        <f>SUM(C134:C136)</f>
        <v>0.1425</v>
      </c>
      <c r="D133" s="104">
        <f>TRUNC((SUM(D134:D136)),2)</f>
        <v>1497.52</v>
      </c>
      <c r="F133" s="103" t="s">
        <v>219</v>
      </c>
      <c r="G133" s="107">
        <f>(100-8.65)/100</f>
        <v>0.9135</v>
      </c>
    </row>
    <row r="134" ht="15.75" customHeight="1">
      <c r="A134" s="6"/>
      <c r="B134" s="7" t="s">
        <v>220</v>
      </c>
      <c r="C134" s="78">
        <v>0.0165</v>
      </c>
      <c r="D134" s="66">
        <f t="shared" ref="D134:D136" si="6">TRUNC(($G$134*C134),2)</f>
        <v>173.39</v>
      </c>
      <c r="F134" s="105" t="s">
        <v>216</v>
      </c>
      <c r="G134" s="106">
        <f>TRUNC((G132/G133),2)</f>
        <v>10509.07</v>
      </c>
    </row>
    <row r="135" ht="15.75" customHeight="1">
      <c r="A135" s="6"/>
      <c r="B135" s="7" t="s">
        <v>221</v>
      </c>
      <c r="C135" s="78">
        <v>0.076</v>
      </c>
      <c r="D135" s="66">
        <f t="shared" si="6"/>
        <v>798.68</v>
      </c>
    </row>
    <row r="136" ht="15.75" customHeight="1">
      <c r="A136" s="6"/>
      <c r="B136" s="7" t="s">
        <v>222</v>
      </c>
      <c r="C136" s="81">
        <v>0.05</v>
      </c>
      <c r="D136" s="66">
        <f t="shared" si="6"/>
        <v>525.45</v>
      </c>
    </row>
    <row r="137" ht="15.75" customHeight="1">
      <c r="A137" s="6" t="s">
        <v>44</v>
      </c>
      <c r="C137" s="6"/>
      <c r="D137" s="16">
        <f>TRUNC(SUM(D131:D133),2)</f>
        <v>2470.63</v>
      </c>
    </row>
    <row r="138" ht="15.75" customHeight="1">
      <c r="A138" s="6"/>
      <c r="C138" s="6"/>
      <c r="D138" s="16"/>
    </row>
    <row r="139" ht="15.75" customHeight="1"/>
    <row r="140" ht="15.75" customHeight="1">
      <c r="A140" s="12" t="s">
        <v>158</v>
      </c>
      <c r="B140" s="13"/>
      <c r="C140" s="13"/>
      <c r="D140" s="14"/>
    </row>
    <row r="141" ht="15.75" customHeight="1">
      <c r="A141" s="6" t="s">
        <v>2</v>
      </c>
      <c r="B141" s="6" t="s">
        <v>159</v>
      </c>
      <c r="C141" s="6" t="s">
        <v>88</v>
      </c>
      <c r="D141" s="6" t="s">
        <v>5</v>
      </c>
    </row>
    <row r="142" ht="15.75" customHeight="1">
      <c r="A142" s="6" t="s">
        <v>28</v>
      </c>
      <c r="B142" s="7" t="s">
        <v>22</v>
      </c>
      <c r="D142" s="16">
        <f>D31</f>
        <v>3119.11</v>
      </c>
    </row>
    <row r="143" ht="15.75" customHeight="1">
      <c r="A143" s="6" t="s">
        <v>31</v>
      </c>
      <c r="B143" s="7" t="s">
        <v>47</v>
      </c>
      <c r="D143" s="16">
        <f>D74</f>
        <v>2779.22</v>
      </c>
    </row>
    <row r="144" ht="15.75" customHeight="1">
      <c r="A144" s="6" t="s">
        <v>34</v>
      </c>
      <c r="B144" s="7" t="s">
        <v>94</v>
      </c>
      <c r="D144" s="16">
        <f>D84</f>
        <v>188.48</v>
      </c>
    </row>
    <row r="145" ht="15.75" customHeight="1">
      <c r="A145" s="6" t="s">
        <v>36</v>
      </c>
      <c r="B145" s="7" t="s">
        <v>160</v>
      </c>
      <c r="D145" s="16">
        <f>D111</f>
        <v>211.88</v>
      </c>
    </row>
    <row r="146" ht="15.75" customHeight="1">
      <c r="A146" s="6" t="s">
        <v>39</v>
      </c>
      <c r="B146" s="7" t="s">
        <v>138</v>
      </c>
      <c r="D146" s="16">
        <f>D120</f>
        <v>2328.24</v>
      </c>
    </row>
    <row r="147" ht="15.75" customHeight="1">
      <c r="B147" s="109" t="s">
        <v>161</v>
      </c>
      <c r="D147" s="16">
        <f>TRUNC(SUM(D142:D146),2)</f>
        <v>8626.93</v>
      </c>
    </row>
    <row r="148" ht="15.75" customHeight="1">
      <c r="A148" s="6" t="s">
        <v>41</v>
      </c>
      <c r="B148" s="7" t="s">
        <v>150</v>
      </c>
      <c r="D148" s="16">
        <f>D137</f>
        <v>2470.63</v>
      </c>
    </row>
    <row r="149" ht="15.75" customHeight="1">
      <c r="A149" s="32"/>
      <c r="B149" s="110" t="s">
        <v>223</v>
      </c>
      <c r="C149" s="32"/>
      <c r="D149" s="111">
        <f>TRUNC((SUM(D142:D146)+D148),2)</f>
        <v>11097.56</v>
      </c>
    </row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1">
    <mergeCell ref="A1:D1"/>
    <mergeCell ref="A2:D2"/>
    <mergeCell ref="A3:D3"/>
    <mergeCell ref="A4:D4"/>
    <mergeCell ref="A6:D6"/>
    <mergeCell ref="C7:D7"/>
    <mergeCell ref="C8:D8"/>
    <mergeCell ref="F15:G15"/>
    <mergeCell ref="F22:G22"/>
    <mergeCell ref="F31:G31"/>
    <mergeCell ref="C9:D9"/>
    <mergeCell ref="C10:D10"/>
    <mergeCell ref="A11:D11"/>
    <mergeCell ref="A12:B12"/>
    <mergeCell ref="A13:B13"/>
    <mergeCell ref="A14:B14"/>
    <mergeCell ref="A15:D15"/>
    <mergeCell ref="A23:D23"/>
    <mergeCell ref="A33:D33"/>
    <mergeCell ref="A35:D35"/>
    <mergeCell ref="A41:B43"/>
    <mergeCell ref="A45:D45"/>
    <mergeCell ref="A57:D57"/>
    <mergeCell ref="A69:D69"/>
    <mergeCell ref="A76:D76"/>
    <mergeCell ref="A85:B85"/>
    <mergeCell ref="A86:B89"/>
    <mergeCell ref="A91:D91"/>
    <mergeCell ref="A92:D92"/>
    <mergeCell ref="A102:D102"/>
    <mergeCell ref="A107:D107"/>
    <mergeCell ref="A129:D129"/>
    <mergeCell ref="F130:G130"/>
    <mergeCell ref="A140:D140"/>
    <mergeCell ref="A113:D113"/>
    <mergeCell ref="F117:G117"/>
    <mergeCell ref="H117:I117"/>
    <mergeCell ref="F118:G118"/>
    <mergeCell ref="H118:I118"/>
    <mergeCell ref="F119:I120"/>
    <mergeCell ref="A122:B127"/>
  </mergeCells>
  <printOptions/>
  <pageMargins bottom="0.75" footer="0.0" header="0.0" left="1.0" right="1.0" top="0.75"/>
  <pageSetup fitToHeight="0"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1.14"/>
    <col customWidth="1" min="2" max="2" width="54.57"/>
    <col customWidth="1" min="3" max="3" width="28.29"/>
    <col customWidth="1" min="4" max="4" width="31.57"/>
    <col customWidth="1" min="5" max="5" width="9.14"/>
    <col customWidth="1" min="6" max="6" width="23.71"/>
    <col customWidth="1" min="7" max="7" width="13.71"/>
    <col customWidth="1" min="8" max="26" width="9.14"/>
  </cols>
  <sheetData>
    <row r="1">
      <c r="A1" s="34" t="s">
        <v>163</v>
      </c>
      <c r="B1" s="19"/>
      <c r="C1" s="19"/>
      <c r="D1" s="20"/>
      <c r="E1" s="7"/>
      <c r="F1" s="7"/>
      <c r="G1" s="7"/>
    </row>
    <row r="2">
      <c r="A2" s="34" t="s">
        <v>164</v>
      </c>
      <c r="B2" s="19"/>
      <c r="C2" s="19"/>
      <c r="D2" s="20"/>
      <c r="E2" s="7"/>
      <c r="F2" s="7"/>
      <c r="G2" s="7"/>
    </row>
    <row r="3">
      <c r="A3" s="35" t="s">
        <v>165</v>
      </c>
      <c r="B3" s="36"/>
      <c r="C3" s="36"/>
      <c r="D3" s="37"/>
      <c r="E3" s="7"/>
      <c r="F3" s="7"/>
      <c r="G3" s="7"/>
    </row>
    <row r="4">
      <c r="A4" s="38" t="s">
        <v>166</v>
      </c>
      <c r="B4" s="39"/>
      <c r="C4" s="39"/>
      <c r="D4" s="40"/>
      <c r="E4" s="7"/>
      <c r="F4" s="7"/>
      <c r="G4" s="7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>
      <c r="A5" s="41" t="s">
        <v>167</v>
      </c>
      <c r="B5" s="42" t="s">
        <v>168</v>
      </c>
      <c r="C5" s="43" t="s">
        <v>169</v>
      </c>
      <c r="D5" s="44"/>
      <c r="E5" s="7"/>
      <c r="F5" s="7"/>
      <c r="G5" s="7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>
      <c r="A6" s="128" t="s">
        <v>170</v>
      </c>
      <c r="B6" s="13"/>
      <c r="C6" s="13"/>
      <c r="D6" s="14"/>
      <c r="E6" s="7"/>
      <c r="F6" s="7"/>
      <c r="G6" s="7"/>
    </row>
    <row r="7">
      <c r="A7" s="129" t="s">
        <v>28</v>
      </c>
      <c r="B7" s="130" t="s">
        <v>171</v>
      </c>
      <c r="C7" s="47" t="s">
        <v>172</v>
      </c>
      <c r="D7" s="48"/>
      <c r="E7" s="7"/>
      <c r="F7" s="7"/>
      <c r="G7" s="7"/>
    </row>
    <row r="8">
      <c r="A8" s="131" t="s">
        <v>31</v>
      </c>
      <c r="B8" s="132" t="s">
        <v>173</v>
      </c>
      <c r="C8" s="51" t="s">
        <v>174</v>
      </c>
      <c r="D8" s="52"/>
      <c r="E8" s="7"/>
      <c r="F8" s="7"/>
      <c r="G8" s="7"/>
    </row>
    <row r="9">
      <c r="A9" s="133" t="s">
        <v>34</v>
      </c>
      <c r="B9" s="134" t="s">
        <v>175</v>
      </c>
      <c r="C9" s="51" t="s">
        <v>176</v>
      </c>
      <c r="D9" s="52"/>
      <c r="E9" s="7"/>
      <c r="F9" s="7"/>
      <c r="G9" s="7"/>
    </row>
    <row r="10">
      <c r="A10" s="131" t="s">
        <v>39</v>
      </c>
      <c r="B10" s="132" t="s">
        <v>177</v>
      </c>
      <c r="C10" s="51" t="s">
        <v>178</v>
      </c>
      <c r="D10" s="52"/>
      <c r="E10" s="7"/>
      <c r="F10" s="7"/>
      <c r="G10" s="7"/>
    </row>
    <row r="11">
      <c r="A11" s="135" t="s">
        <v>179</v>
      </c>
      <c r="B11" s="56"/>
      <c r="C11" s="56"/>
      <c r="D11" s="57"/>
      <c r="E11" s="7"/>
      <c r="F11" s="7"/>
      <c r="G11" s="7"/>
    </row>
    <row r="12">
      <c r="A12" s="136" t="s">
        <v>180</v>
      </c>
      <c r="B12" s="57"/>
      <c r="C12" s="137" t="s">
        <v>181</v>
      </c>
      <c r="D12" s="138" t="s">
        <v>182</v>
      </c>
      <c r="E12" s="7"/>
      <c r="F12" s="7"/>
      <c r="G12" s="7"/>
    </row>
    <row r="13">
      <c r="A13" s="139" t="s">
        <v>242</v>
      </c>
      <c r="B13" s="52"/>
      <c r="C13" s="140" t="s">
        <v>229</v>
      </c>
      <c r="D13" s="141">
        <f>RESUMO!D6</f>
        <v>2</v>
      </c>
      <c r="E13" s="7"/>
      <c r="F13" s="7"/>
      <c r="G13" s="7"/>
    </row>
    <row r="14">
      <c r="A14" s="142"/>
      <c r="B14" s="52"/>
      <c r="C14" s="140"/>
      <c r="D14" s="143"/>
      <c r="E14" s="7"/>
      <c r="F14" s="7"/>
      <c r="G14" s="7"/>
    </row>
    <row r="15">
      <c r="A15" s="135" t="s">
        <v>0</v>
      </c>
      <c r="B15" s="56"/>
      <c r="C15" s="56"/>
      <c r="D15" s="57"/>
      <c r="E15" s="7"/>
      <c r="F15" s="144"/>
    </row>
    <row r="16">
      <c r="A16" s="98" t="s">
        <v>2</v>
      </c>
      <c r="B16" s="7" t="s">
        <v>3</v>
      </c>
      <c r="C16" s="98" t="s">
        <v>4</v>
      </c>
      <c r="D16" s="98" t="s">
        <v>5</v>
      </c>
      <c r="E16" s="7"/>
      <c r="F16" s="7"/>
      <c r="G16" s="7"/>
    </row>
    <row r="17">
      <c r="A17" s="98">
        <v>1.0</v>
      </c>
      <c r="B17" s="7" t="s">
        <v>6</v>
      </c>
      <c r="C17" s="145" t="s">
        <v>88</v>
      </c>
      <c r="D17" s="145" t="str">
        <f>A13</f>
        <v>Auxiliar de Manutenção Predial</v>
      </c>
      <c r="E17" s="7"/>
      <c r="F17" s="7"/>
      <c r="G17" s="7"/>
    </row>
    <row r="18">
      <c r="A18" s="98">
        <v>2.0</v>
      </c>
      <c r="B18" s="7" t="s">
        <v>9</v>
      </c>
      <c r="C18" s="145" t="s">
        <v>185</v>
      </c>
      <c r="D18" s="145" t="s">
        <v>243</v>
      </c>
      <c r="E18" s="7"/>
      <c r="F18" s="7"/>
      <c r="G18" s="7"/>
    </row>
    <row r="19" ht="15.75" customHeight="1">
      <c r="A19" s="98">
        <v>3.0</v>
      </c>
      <c r="B19" s="7" t="s">
        <v>12</v>
      </c>
      <c r="C19" s="145" t="str">
        <f>C9</f>
        <v>CCT PB000032/2026</v>
      </c>
      <c r="D19" s="104">
        <v>2098.16</v>
      </c>
      <c r="E19" s="7"/>
      <c r="F19" s="7"/>
      <c r="G19" s="7"/>
    </row>
    <row r="20" ht="15.75" customHeight="1">
      <c r="A20" s="98">
        <v>4.0</v>
      </c>
      <c r="B20" s="7" t="s">
        <v>15</v>
      </c>
      <c r="C20" s="145" t="str">
        <f>C9</f>
        <v>CCT PB000032/2026</v>
      </c>
      <c r="D20" s="145" t="s">
        <v>187</v>
      </c>
      <c r="E20" s="7"/>
      <c r="F20" s="7"/>
      <c r="G20" s="7"/>
    </row>
    <row r="21" ht="15.75" customHeight="1">
      <c r="A21" s="98">
        <v>5.0</v>
      </c>
      <c r="B21" s="7" t="s">
        <v>19</v>
      </c>
      <c r="C21" s="145" t="str">
        <f>C9</f>
        <v>CCT PB000032/2026</v>
      </c>
      <c r="D21" s="146" t="s">
        <v>188</v>
      </c>
      <c r="E21" s="7"/>
      <c r="F21" s="7"/>
      <c r="G21" s="7"/>
    </row>
    <row r="22" ht="15.75" customHeight="1">
      <c r="A22" s="7"/>
      <c r="B22" s="7"/>
      <c r="C22" s="7"/>
      <c r="D22" s="7"/>
      <c r="E22" s="7"/>
      <c r="F22" s="144"/>
    </row>
    <row r="23" ht="15.75" customHeight="1">
      <c r="A23" s="128" t="s">
        <v>22</v>
      </c>
      <c r="B23" s="13"/>
      <c r="C23" s="13"/>
      <c r="D23" s="14"/>
      <c r="E23" s="7"/>
      <c r="F23" s="7"/>
      <c r="G23" s="7"/>
    </row>
    <row r="24" ht="15.75" customHeight="1">
      <c r="A24" s="98" t="s">
        <v>25</v>
      </c>
      <c r="B24" s="7" t="s">
        <v>26</v>
      </c>
      <c r="C24" s="98" t="s">
        <v>4</v>
      </c>
      <c r="D24" s="98" t="s">
        <v>5</v>
      </c>
      <c r="E24" s="7"/>
      <c r="F24" s="7"/>
      <c r="G24" s="147"/>
    </row>
    <row r="25" ht="15.75" customHeight="1">
      <c r="A25" s="98" t="s">
        <v>28</v>
      </c>
      <c r="B25" s="7" t="s">
        <v>29</v>
      </c>
      <c r="C25" s="145" t="s">
        <v>244</v>
      </c>
      <c r="D25" s="104">
        <f>D19</f>
        <v>2098.16</v>
      </c>
      <c r="E25" s="7"/>
      <c r="F25" s="7"/>
      <c r="G25" s="147"/>
    </row>
    <row r="26" ht="15.75" customHeight="1">
      <c r="A26" s="98" t="s">
        <v>31</v>
      </c>
      <c r="B26" s="7" t="s">
        <v>32</v>
      </c>
      <c r="C26" s="145"/>
      <c r="D26" s="104">
        <v>0.0</v>
      </c>
      <c r="E26" s="7"/>
      <c r="F26" s="7"/>
      <c r="G26" s="147"/>
    </row>
    <row r="27" ht="15.75" customHeight="1">
      <c r="A27" s="98" t="s">
        <v>34</v>
      </c>
      <c r="B27" s="7" t="s">
        <v>35</v>
      </c>
      <c r="C27" s="145"/>
      <c r="D27" s="104">
        <v>0.0</v>
      </c>
      <c r="E27" s="7"/>
      <c r="F27" s="7"/>
      <c r="G27" s="7"/>
    </row>
    <row r="28" ht="15.75" customHeight="1">
      <c r="A28" s="98" t="s">
        <v>36</v>
      </c>
      <c r="B28" s="7" t="s">
        <v>37</v>
      </c>
      <c r="C28" s="145"/>
      <c r="D28" s="104">
        <v>0.0</v>
      </c>
      <c r="E28" s="7"/>
      <c r="F28" s="7"/>
      <c r="G28" s="7"/>
    </row>
    <row r="29" ht="15.75" customHeight="1">
      <c r="A29" s="98" t="s">
        <v>39</v>
      </c>
      <c r="B29" s="7" t="s">
        <v>40</v>
      </c>
      <c r="C29" s="145"/>
      <c r="D29" s="104">
        <v>0.0</v>
      </c>
      <c r="E29" s="7"/>
      <c r="F29" s="7"/>
      <c r="G29" s="7"/>
    </row>
    <row r="30" ht="15.75" customHeight="1">
      <c r="A30" s="98" t="s">
        <v>41</v>
      </c>
      <c r="B30" s="7" t="s">
        <v>42</v>
      </c>
      <c r="C30" s="145"/>
      <c r="D30" s="104">
        <v>0.0</v>
      </c>
      <c r="E30" s="7"/>
      <c r="F30" s="7"/>
      <c r="G30" s="7"/>
    </row>
    <row r="31" ht="15.75" customHeight="1">
      <c r="A31" s="98" t="s">
        <v>44</v>
      </c>
      <c r="B31" s="7"/>
      <c r="C31" s="98"/>
      <c r="D31" s="100">
        <f>TRUNC(SUM(D25:D30),2)</f>
        <v>2098.16</v>
      </c>
      <c r="E31" s="7"/>
      <c r="F31" s="144"/>
    </row>
    <row r="32" ht="15.75" customHeight="1">
      <c r="A32" s="7"/>
      <c r="B32" s="7"/>
      <c r="C32" s="7"/>
      <c r="D32" s="7"/>
      <c r="E32" s="7"/>
      <c r="F32" s="7"/>
      <c r="G32" s="7"/>
    </row>
    <row r="33" ht="15.75" customHeight="1">
      <c r="A33" s="148" t="s">
        <v>47</v>
      </c>
      <c r="B33" s="19"/>
      <c r="C33" s="19"/>
      <c r="D33" s="20"/>
      <c r="E33" s="7"/>
      <c r="F33" s="7"/>
      <c r="G33" s="147"/>
    </row>
    <row r="34" ht="15.75" customHeight="1">
      <c r="A34" s="7"/>
      <c r="B34" s="7"/>
      <c r="C34" s="7"/>
      <c r="D34" s="7"/>
      <c r="E34" s="7"/>
      <c r="F34" s="7"/>
      <c r="G34" s="7"/>
    </row>
    <row r="35" ht="15.75" customHeight="1">
      <c r="A35" s="144" t="s">
        <v>49</v>
      </c>
      <c r="E35" s="7"/>
      <c r="F35" s="7"/>
      <c r="G35" s="7"/>
    </row>
    <row r="36" ht="15.75" customHeight="1">
      <c r="A36" s="98" t="s">
        <v>51</v>
      </c>
      <c r="B36" s="7" t="s">
        <v>52</v>
      </c>
      <c r="C36" s="98" t="s">
        <v>24</v>
      </c>
      <c r="D36" s="98" t="s">
        <v>5</v>
      </c>
      <c r="E36" s="7"/>
      <c r="F36" s="7"/>
      <c r="G36" s="7"/>
    </row>
    <row r="37" ht="15.75" customHeight="1">
      <c r="A37" s="98" t="s">
        <v>28</v>
      </c>
      <c r="B37" s="7" t="s">
        <v>53</v>
      </c>
      <c r="C37" s="149">
        <f>(1/12)</f>
        <v>0.08333333333</v>
      </c>
      <c r="D37" s="100">
        <f t="shared" ref="D37:D38" si="1">TRUNC($D$31*C37,2)</f>
        <v>174.84</v>
      </c>
      <c r="E37" s="7"/>
      <c r="F37" s="7"/>
      <c r="G37" s="7"/>
    </row>
    <row r="38" ht="15.75" customHeight="1">
      <c r="A38" s="98" t="s">
        <v>31</v>
      </c>
      <c r="B38" s="7" t="s">
        <v>54</v>
      </c>
      <c r="C38" s="149">
        <f>(((1+1/3)/12))</f>
        <v>0.1111111111</v>
      </c>
      <c r="D38" s="100">
        <f t="shared" si="1"/>
        <v>233.12</v>
      </c>
      <c r="E38" s="7"/>
      <c r="F38" s="7"/>
      <c r="G38" s="7"/>
    </row>
    <row r="39" ht="15.75" customHeight="1">
      <c r="A39" s="98" t="s">
        <v>44</v>
      </c>
      <c r="B39" s="7"/>
      <c r="C39" s="7"/>
      <c r="D39" s="100">
        <f>TRUNC((SUM(D37:D38)),2)</f>
        <v>407.96</v>
      </c>
      <c r="E39" s="7"/>
      <c r="F39" s="7"/>
      <c r="G39" s="7"/>
    </row>
    <row r="40" ht="15.75" customHeight="1">
      <c r="A40" s="7"/>
      <c r="B40" s="7"/>
      <c r="C40" s="7"/>
      <c r="D40" s="100"/>
      <c r="E40" s="7"/>
      <c r="F40" s="7"/>
      <c r="G40" s="7"/>
    </row>
    <row r="41" ht="15.75" customHeight="1">
      <c r="A41" s="150" t="s">
        <v>190</v>
      </c>
      <c r="B41" s="69"/>
      <c r="C41" s="151" t="s">
        <v>191</v>
      </c>
      <c r="D41" s="152">
        <f>D31</f>
        <v>2098.16</v>
      </c>
      <c r="E41" s="7"/>
      <c r="F41" s="7"/>
      <c r="G41" s="7"/>
    </row>
    <row r="42" ht="15.75" customHeight="1">
      <c r="A42" s="72"/>
      <c r="B42" s="73"/>
      <c r="C42" s="153" t="s">
        <v>192</v>
      </c>
      <c r="D42" s="152">
        <f>D39</f>
        <v>407.96</v>
      </c>
      <c r="E42" s="7"/>
      <c r="F42" s="7"/>
      <c r="G42" s="7"/>
    </row>
    <row r="43" ht="15.75" customHeight="1">
      <c r="A43" s="75"/>
      <c r="B43" s="76"/>
      <c r="C43" s="151" t="s">
        <v>193</v>
      </c>
      <c r="D43" s="154">
        <f>TRUNC((SUM(D41:D42)),2)</f>
        <v>2506.12</v>
      </c>
      <c r="E43" s="7"/>
      <c r="F43" s="7"/>
      <c r="G43" s="7"/>
    </row>
    <row r="44" ht="15.75" customHeight="1">
      <c r="A44" s="98"/>
      <c r="B44" s="7"/>
      <c r="C44" s="149"/>
      <c r="D44" s="100"/>
      <c r="E44" s="7"/>
      <c r="F44" s="7"/>
      <c r="G44" s="7"/>
    </row>
    <row r="45" ht="15.75" customHeight="1">
      <c r="A45" s="144" t="s">
        <v>63</v>
      </c>
      <c r="E45" s="7"/>
      <c r="F45" s="7"/>
      <c r="G45" s="7"/>
    </row>
    <row r="46" ht="15.75" customHeight="1">
      <c r="A46" s="98" t="s">
        <v>64</v>
      </c>
      <c r="B46" s="7" t="s">
        <v>65</v>
      </c>
      <c r="C46" s="98" t="s">
        <v>24</v>
      </c>
      <c r="D46" s="98" t="s">
        <v>66</v>
      </c>
      <c r="E46" s="7"/>
      <c r="F46" s="7"/>
      <c r="G46" s="7"/>
    </row>
    <row r="47" ht="15.75" customHeight="1">
      <c r="A47" s="98" t="s">
        <v>28</v>
      </c>
      <c r="B47" s="7" t="s">
        <v>67</v>
      </c>
      <c r="C47" s="149">
        <v>0.2</v>
      </c>
      <c r="D47" s="100">
        <f t="shared" ref="D47:D54" si="2">TRUNC(($D$43*C47),2)</f>
        <v>501.22</v>
      </c>
      <c r="E47" s="7"/>
      <c r="F47" s="7"/>
      <c r="G47" s="7"/>
    </row>
    <row r="48" ht="15.75" customHeight="1">
      <c r="A48" s="98" t="s">
        <v>31</v>
      </c>
      <c r="B48" s="7" t="s">
        <v>68</v>
      </c>
      <c r="C48" s="149">
        <v>0.025</v>
      </c>
      <c r="D48" s="100">
        <f t="shared" si="2"/>
        <v>62.65</v>
      </c>
      <c r="E48" s="7"/>
      <c r="F48" s="7"/>
      <c r="G48" s="7"/>
    </row>
    <row r="49" ht="15.75" customHeight="1">
      <c r="A49" s="98" t="s">
        <v>34</v>
      </c>
      <c r="B49" s="7" t="s">
        <v>194</v>
      </c>
      <c r="C49" s="78">
        <v>0.06</v>
      </c>
      <c r="D49" s="104">
        <f t="shared" si="2"/>
        <v>150.36</v>
      </c>
      <c r="E49" s="7"/>
      <c r="F49" s="7"/>
      <c r="G49" s="7"/>
    </row>
    <row r="50" ht="15.75" customHeight="1">
      <c r="A50" s="98" t="s">
        <v>36</v>
      </c>
      <c r="B50" s="7" t="s">
        <v>70</v>
      </c>
      <c r="C50" s="149">
        <v>0.015</v>
      </c>
      <c r="D50" s="100">
        <f t="shared" si="2"/>
        <v>37.59</v>
      </c>
      <c r="E50" s="7"/>
      <c r="F50" s="7"/>
      <c r="G50" s="7"/>
    </row>
    <row r="51" ht="15.75" customHeight="1">
      <c r="A51" s="98" t="s">
        <v>39</v>
      </c>
      <c r="B51" s="7" t="s">
        <v>71</v>
      </c>
      <c r="C51" s="149">
        <v>0.01</v>
      </c>
      <c r="D51" s="100">
        <f t="shared" si="2"/>
        <v>25.06</v>
      </c>
      <c r="E51" s="7"/>
      <c r="F51" s="7"/>
      <c r="G51" s="7"/>
    </row>
    <row r="52" ht="15.75" customHeight="1">
      <c r="A52" s="98" t="s">
        <v>41</v>
      </c>
      <c r="B52" s="7" t="s">
        <v>72</v>
      </c>
      <c r="C52" s="149">
        <v>0.006</v>
      </c>
      <c r="D52" s="100">
        <f t="shared" si="2"/>
        <v>15.03</v>
      </c>
      <c r="E52" s="7"/>
      <c r="F52" s="7"/>
      <c r="G52" s="7"/>
    </row>
    <row r="53" ht="15.75" customHeight="1">
      <c r="A53" s="98" t="s">
        <v>73</v>
      </c>
      <c r="B53" s="7" t="s">
        <v>74</v>
      </c>
      <c r="C53" s="149">
        <v>0.002</v>
      </c>
      <c r="D53" s="100">
        <f t="shared" si="2"/>
        <v>5.01</v>
      </c>
      <c r="E53" s="7"/>
      <c r="F53" s="7"/>
      <c r="G53" s="7"/>
    </row>
    <row r="54" ht="15.75" customHeight="1">
      <c r="A54" s="98" t="s">
        <v>75</v>
      </c>
      <c r="B54" s="7" t="s">
        <v>76</v>
      </c>
      <c r="C54" s="149">
        <v>0.08</v>
      </c>
      <c r="D54" s="100">
        <f t="shared" si="2"/>
        <v>200.48</v>
      </c>
      <c r="E54" s="7"/>
      <c r="F54" s="7"/>
      <c r="G54" s="7"/>
    </row>
    <row r="55" ht="15.75" customHeight="1">
      <c r="A55" s="98" t="s">
        <v>44</v>
      </c>
      <c r="B55" s="7"/>
      <c r="C55" s="149">
        <f>SUM(C47:C54)</f>
        <v>0.398</v>
      </c>
      <c r="D55" s="100">
        <f>TRUNC((SUM(D47:D54)),2)</f>
        <v>997.4</v>
      </c>
      <c r="E55" s="7"/>
      <c r="F55" s="7"/>
      <c r="G55" s="7"/>
    </row>
    <row r="56" ht="15.75" customHeight="1">
      <c r="A56" s="98"/>
      <c r="B56" s="7"/>
      <c r="C56" s="149"/>
      <c r="D56" s="100"/>
      <c r="E56" s="7"/>
      <c r="F56" s="7"/>
      <c r="G56" s="7"/>
    </row>
    <row r="57" ht="15.75" customHeight="1">
      <c r="A57" s="144" t="s">
        <v>81</v>
      </c>
      <c r="E57" s="7"/>
      <c r="F57" s="7"/>
      <c r="G57" s="7"/>
    </row>
    <row r="58" ht="15.75" customHeight="1">
      <c r="A58" s="98" t="s">
        <v>82</v>
      </c>
      <c r="B58" s="7" t="s">
        <v>83</v>
      </c>
      <c r="C58" s="98" t="s">
        <v>4</v>
      </c>
      <c r="D58" s="98" t="s">
        <v>5</v>
      </c>
      <c r="E58" s="7"/>
      <c r="F58" s="7"/>
      <c r="G58" s="7"/>
    </row>
    <row r="59" ht="15.75" customHeight="1">
      <c r="A59" s="98" t="s">
        <v>28</v>
      </c>
      <c r="B59" s="7" t="s">
        <v>84</v>
      </c>
      <c r="C59" s="145"/>
      <c r="D59" s="104">
        <v>0.0</v>
      </c>
      <c r="E59" s="7"/>
      <c r="F59" s="7"/>
      <c r="G59" s="7"/>
    </row>
    <row r="60" ht="15.75" customHeight="1">
      <c r="A60" s="6" t="s">
        <v>31</v>
      </c>
      <c r="B60" s="7" t="s">
        <v>85</v>
      </c>
      <c r="C60" s="10" t="str">
        <f>C9</f>
        <v>CCT PB000032/2026</v>
      </c>
      <c r="D60" s="66">
        <f>TRUNC((((660))-(((660))*0.1)),2)</f>
        <v>594</v>
      </c>
      <c r="E60" s="7"/>
      <c r="F60" s="7"/>
      <c r="G60" s="7"/>
    </row>
    <row r="61" ht="15.75" customHeight="1">
      <c r="A61" s="6" t="s">
        <v>34</v>
      </c>
      <c r="B61" s="7" t="s">
        <v>86</v>
      </c>
      <c r="C61" s="10"/>
      <c r="D61" s="66">
        <v>0.0</v>
      </c>
      <c r="E61" s="7"/>
      <c r="F61" s="7"/>
      <c r="G61" s="7"/>
    </row>
    <row r="62" ht="15.75" customHeight="1">
      <c r="A62" s="23" t="s">
        <v>36</v>
      </c>
      <c r="B62" s="30" t="s">
        <v>245</v>
      </c>
      <c r="C62" s="79"/>
      <c r="D62" s="79">
        <v>0.0</v>
      </c>
      <c r="E62" s="7"/>
      <c r="F62" s="155"/>
      <c r="G62" s="7"/>
    </row>
    <row r="63" ht="15.75" customHeight="1">
      <c r="A63" s="6" t="s">
        <v>39</v>
      </c>
      <c r="B63" s="5" t="s">
        <v>196</v>
      </c>
      <c r="C63" s="10" t="str">
        <f>C60</f>
        <v>CCT PB000032/2026</v>
      </c>
      <c r="D63" s="66">
        <v>25.0</v>
      </c>
      <c r="E63" s="7"/>
      <c r="F63" s="7"/>
      <c r="G63" s="7"/>
    </row>
    <row r="64" ht="15.75" customHeight="1">
      <c r="A64" s="6" t="s">
        <v>41</v>
      </c>
      <c r="B64" s="80" t="s">
        <v>197</v>
      </c>
      <c r="C64" s="79" t="str">
        <f>C60</f>
        <v>CCT PB000032/2026</v>
      </c>
      <c r="D64" s="66">
        <v>6.0</v>
      </c>
      <c r="E64" s="7"/>
      <c r="F64" s="7"/>
      <c r="G64" s="7"/>
    </row>
    <row r="65" ht="15.75" customHeight="1">
      <c r="A65" s="6" t="s">
        <v>73</v>
      </c>
      <c r="B65" s="80" t="s">
        <v>198</v>
      </c>
      <c r="C65" s="10" t="str">
        <f>C60</f>
        <v>CCT PB000032/2026</v>
      </c>
      <c r="D65" s="66">
        <v>5.0</v>
      </c>
      <c r="E65" s="7"/>
      <c r="F65" s="7"/>
      <c r="G65" s="7"/>
    </row>
    <row r="66" ht="15.75" customHeight="1">
      <c r="A66" s="6" t="s">
        <v>75</v>
      </c>
      <c r="B66" s="80" t="s">
        <v>199</v>
      </c>
      <c r="C66" s="79" t="str">
        <f>C64</f>
        <v>CCT PB000032/2026</v>
      </c>
      <c r="D66" s="66">
        <v>60.0</v>
      </c>
      <c r="E66" s="7"/>
      <c r="F66" s="7"/>
      <c r="G66" s="7"/>
    </row>
    <row r="67" ht="15.75" customHeight="1">
      <c r="A67" s="98" t="s">
        <v>44</v>
      </c>
      <c r="B67" s="7"/>
      <c r="C67" s="7"/>
      <c r="D67" s="100">
        <f>TRUNC((SUM(D59:D66)),2)</f>
        <v>690</v>
      </c>
      <c r="E67" s="7"/>
      <c r="F67" s="7"/>
      <c r="G67" s="7"/>
    </row>
    <row r="68" ht="15.75" customHeight="1">
      <c r="A68" s="98"/>
      <c r="B68" s="7"/>
      <c r="C68" s="7"/>
      <c r="D68" s="100"/>
      <c r="E68" s="7"/>
      <c r="F68" s="7"/>
      <c r="G68" s="7"/>
    </row>
    <row r="69" ht="15.75" customHeight="1">
      <c r="A69" s="144" t="s">
        <v>91</v>
      </c>
      <c r="E69" s="7"/>
      <c r="F69" s="7"/>
      <c r="G69" s="7"/>
    </row>
    <row r="70" ht="15.75" customHeight="1">
      <c r="A70" s="98" t="s">
        <v>92</v>
      </c>
      <c r="B70" s="7" t="s">
        <v>93</v>
      </c>
      <c r="C70" s="98" t="s">
        <v>4</v>
      </c>
      <c r="D70" s="98" t="s">
        <v>5</v>
      </c>
      <c r="E70" s="7"/>
      <c r="F70" s="7"/>
      <c r="G70" s="7"/>
    </row>
    <row r="71" ht="15.75" customHeight="1">
      <c r="A71" s="98" t="s">
        <v>51</v>
      </c>
      <c r="B71" s="7" t="s">
        <v>52</v>
      </c>
      <c r="C71" s="98"/>
      <c r="D71" s="100">
        <f>D39</f>
        <v>407.96</v>
      </c>
      <c r="E71" s="7"/>
      <c r="F71" s="7"/>
      <c r="G71" s="7"/>
    </row>
    <row r="72" ht="15.75" customHeight="1">
      <c r="A72" s="98" t="s">
        <v>64</v>
      </c>
      <c r="B72" s="7" t="s">
        <v>65</v>
      </c>
      <c r="C72" s="98"/>
      <c r="D72" s="100">
        <f>D55</f>
        <v>997.4</v>
      </c>
      <c r="E72" s="7"/>
      <c r="F72" s="7"/>
      <c r="G72" s="7"/>
    </row>
    <row r="73" ht="15.75" customHeight="1">
      <c r="A73" s="98" t="s">
        <v>82</v>
      </c>
      <c r="B73" s="7" t="s">
        <v>83</v>
      </c>
      <c r="C73" s="98"/>
      <c r="D73" s="100">
        <f>D67</f>
        <v>690</v>
      </c>
      <c r="E73" s="7"/>
      <c r="F73" s="7"/>
      <c r="G73" s="7"/>
    </row>
    <row r="74" ht="15.75" customHeight="1">
      <c r="A74" s="98" t="s">
        <v>44</v>
      </c>
      <c r="B74" s="7"/>
      <c r="C74" s="98"/>
      <c r="D74" s="100">
        <f>TRUNC(SUM(D71:D73),2)</f>
        <v>2095.36</v>
      </c>
      <c r="E74" s="7"/>
      <c r="F74" s="7"/>
      <c r="G74" s="7"/>
    </row>
    <row r="75" ht="15.75" customHeight="1">
      <c r="A75" s="7"/>
      <c r="B75" s="7"/>
      <c r="C75" s="7"/>
      <c r="D75" s="7"/>
      <c r="E75" s="7"/>
      <c r="F75" s="7"/>
      <c r="G75" s="7"/>
    </row>
    <row r="76" ht="15.75" customHeight="1">
      <c r="A76" s="128" t="s">
        <v>94</v>
      </c>
      <c r="B76" s="13"/>
      <c r="C76" s="13"/>
      <c r="D76" s="14"/>
      <c r="E76" s="7"/>
      <c r="F76" s="7"/>
      <c r="G76" s="7"/>
    </row>
    <row r="77" ht="15.75" customHeight="1">
      <c r="A77" s="98" t="s">
        <v>95</v>
      </c>
      <c r="B77" s="7" t="s">
        <v>96</v>
      </c>
      <c r="C77" s="98" t="s">
        <v>24</v>
      </c>
      <c r="D77" s="98" t="s">
        <v>5</v>
      </c>
      <c r="E77" s="7"/>
      <c r="F77" s="7"/>
      <c r="G77" s="7"/>
    </row>
    <row r="78" ht="15.75" customHeight="1">
      <c r="A78" s="98" t="s">
        <v>28</v>
      </c>
      <c r="B78" s="7" t="s">
        <v>97</v>
      </c>
      <c r="C78" s="81">
        <f>((1/12)*2%)</f>
        <v>0.001666666667</v>
      </c>
      <c r="D78" s="97">
        <f>TRUNC(($D$31*C78),2)</f>
        <v>3.49</v>
      </c>
      <c r="E78" s="7"/>
      <c r="F78" s="7"/>
      <c r="G78" s="7"/>
    </row>
    <row r="79" ht="15.75" customHeight="1">
      <c r="A79" s="98" t="s">
        <v>31</v>
      </c>
      <c r="B79" s="7" t="s">
        <v>98</v>
      </c>
      <c r="C79" s="82">
        <v>0.08</v>
      </c>
      <c r="D79" s="156">
        <f>TRUNC(($D$78*C79),2)</f>
        <v>0.27</v>
      </c>
      <c r="E79" s="7"/>
      <c r="F79" s="7"/>
      <c r="G79" s="7"/>
    </row>
    <row r="80" ht="15.75" customHeight="1">
      <c r="A80" s="98" t="s">
        <v>34</v>
      </c>
      <c r="B80" s="157" t="s">
        <v>99</v>
      </c>
      <c r="C80" s="84">
        <f>(0.08*0.4*0.02)</f>
        <v>0.00064</v>
      </c>
      <c r="D80" s="97">
        <f t="shared" ref="D80:D81" si="3">TRUNC(($D$31*C80),2)</f>
        <v>1.34</v>
      </c>
      <c r="E80" s="7"/>
      <c r="F80" s="7"/>
      <c r="G80" s="7"/>
    </row>
    <row r="81" ht="15.75" customHeight="1">
      <c r="A81" s="98" t="s">
        <v>36</v>
      </c>
      <c r="B81" s="7" t="s">
        <v>100</v>
      </c>
      <c r="C81" s="85">
        <f>(((7/30)/12)*0.98)</f>
        <v>0.01905555556</v>
      </c>
      <c r="D81" s="96">
        <f t="shared" si="3"/>
        <v>39.98</v>
      </c>
      <c r="E81" s="7"/>
      <c r="F81" s="7"/>
      <c r="G81" s="7"/>
    </row>
    <row r="82" ht="15.75" customHeight="1">
      <c r="A82" s="98" t="s">
        <v>39</v>
      </c>
      <c r="B82" s="83" t="s">
        <v>200</v>
      </c>
      <c r="C82" s="84">
        <f>C55</f>
        <v>0.398</v>
      </c>
      <c r="D82" s="97">
        <f>TRUNC(($D$81*C82),2)</f>
        <v>15.91</v>
      </c>
      <c r="E82" s="7"/>
      <c r="F82" s="7"/>
      <c r="G82" s="7"/>
    </row>
    <row r="83" ht="15.75" customHeight="1">
      <c r="A83" s="98" t="s">
        <v>41</v>
      </c>
      <c r="B83" s="157" t="s">
        <v>101</v>
      </c>
      <c r="C83" s="85">
        <f>(0.08*0.4*0.98)</f>
        <v>0.03136</v>
      </c>
      <c r="D83" s="97">
        <f>TRUNC(($D$31*C83),2)</f>
        <v>65.79</v>
      </c>
      <c r="E83" s="7"/>
      <c r="F83" s="7"/>
      <c r="G83" s="7"/>
    </row>
    <row r="84" ht="15.75" customHeight="1">
      <c r="A84" s="98" t="s">
        <v>44</v>
      </c>
      <c r="B84" s="7"/>
      <c r="C84" s="158">
        <f>SUM(C78:C83)</f>
        <v>0.5307222222</v>
      </c>
      <c r="D84" s="156">
        <f>TRUNC((SUM(D78:D83)),2)</f>
        <v>126.78</v>
      </c>
      <c r="E84" s="7"/>
      <c r="F84" s="7"/>
      <c r="G84" s="7"/>
    </row>
    <row r="85" ht="78.0" customHeight="1">
      <c r="A85" s="159" t="s">
        <v>201</v>
      </c>
      <c r="B85" s="20"/>
      <c r="C85" s="7"/>
      <c r="D85" s="100"/>
      <c r="E85" s="7"/>
      <c r="F85" s="7"/>
      <c r="G85" s="7"/>
    </row>
    <row r="86" ht="15.75" customHeight="1">
      <c r="A86" s="150" t="s">
        <v>202</v>
      </c>
      <c r="B86" s="69"/>
      <c r="C86" s="151" t="s">
        <v>191</v>
      </c>
      <c r="D86" s="152">
        <f>D31</f>
        <v>2098.16</v>
      </c>
      <c r="E86" s="7"/>
      <c r="F86" s="7"/>
      <c r="G86" s="7"/>
    </row>
    <row r="87" ht="15.75" customHeight="1">
      <c r="A87" s="72"/>
      <c r="B87" s="73"/>
      <c r="C87" s="153" t="s">
        <v>203</v>
      </c>
      <c r="D87" s="152">
        <f>D74</f>
        <v>2095.36</v>
      </c>
      <c r="E87" s="7"/>
      <c r="F87" s="7"/>
      <c r="G87" s="7"/>
    </row>
    <row r="88" ht="15.75" customHeight="1">
      <c r="A88" s="72"/>
      <c r="B88" s="73"/>
      <c r="C88" s="151" t="s">
        <v>204</v>
      </c>
      <c r="D88" s="152">
        <f>D84</f>
        <v>126.78</v>
      </c>
      <c r="E88" s="7"/>
      <c r="F88" s="7"/>
      <c r="G88" s="7"/>
    </row>
    <row r="89" ht="15.75" customHeight="1">
      <c r="A89" s="75"/>
      <c r="B89" s="76"/>
      <c r="C89" s="153" t="s">
        <v>193</v>
      </c>
      <c r="D89" s="154">
        <f>TRUNC((SUM(D86:D88)),2)</f>
        <v>4320.3</v>
      </c>
      <c r="E89" s="7"/>
      <c r="F89" s="7"/>
      <c r="G89" s="7"/>
    </row>
    <row r="90" ht="15.75" customHeight="1">
      <c r="A90" s="98"/>
      <c r="B90" s="7"/>
      <c r="C90" s="7"/>
      <c r="D90" s="100"/>
      <c r="E90" s="7"/>
      <c r="F90" s="7"/>
      <c r="G90" s="7"/>
    </row>
    <row r="91" ht="15.75" customHeight="1">
      <c r="A91" s="160" t="s">
        <v>113</v>
      </c>
      <c r="B91" s="19"/>
      <c r="C91" s="19"/>
      <c r="D91" s="20"/>
      <c r="E91" s="7"/>
      <c r="F91" s="7"/>
      <c r="G91" s="7"/>
    </row>
    <row r="92" ht="15.75" customHeight="1">
      <c r="A92" s="144" t="s">
        <v>114</v>
      </c>
      <c r="E92" s="7"/>
      <c r="F92" s="7"/>
      <c r="G92" s="7"/>
    </row>
    <row r="93" ht="15.75" customHeight="1">
      <c r="A93" s="98" t="s">
        <v>115</v>
      </c>
      <c r="B93" s="7" t="s">
        <v>116</v>
      </c>
      <c r="C93" s="98" t="s">
        <v>24</v>
      </c>
      <c r="D93" s="98" t="s">
        <v>5</v>
      </c>
      <c r="E93" s="7"/>
      <c r="F93" s="7"/>
      <c r="G93" s="7"/>
    </row>
    <row r="94" ht="15.75" customHeight="1">
      <c r="A94" s="98" t="s">
        <v>28</v>
      </c>
      <c r="B94" s="7" t="s">
        <v>205</v>
      </c>
      <c r="C94" s="158">
        <f>(((1+1/3)/12)/12)+((1/12)/12)</f>
        <v>0.0162037037</v>
      </c>
      <c r="D94" s="100">
        <f t="shared" ref="D94:D98" si="4">TRUNC(($D$89*C94),2)</f>
        <v>70</v>
      </c>
      <c r="E94" s="7"/>
      <c r="F94" s="7"/>
      <c r="G94" s="7"/>
    </row>
    <row r="95" ht="15.75" customHeight="1">
      <c r="A95" s="98" t="s">
        <v>31</v>
      </c>
      <c r="B95" s="7" t="s">
        <v>119</v>
      </c>
      <c r="C95" s="81">
        <f>((5/30)/12)</f>
        <v>0.01388888889</v>
      </c>
      <c r="D95" s="97">
        <f t="shared" si="4"/>
        <v>60</v>
      </c>
      <c r="E95" s="7"/>
      <c r="F95" s="7"/>
      <c r="G95" s="7"/>
    </row>
    <row r="96" ht="15.75" customHeight="1">
      <c r="A96" s="98" t="s">
        <v>34</v>
      </c>
      <c r="B96" s="7" t="s">
        <v>120</v>
      </c>
      <c r="C96" s="108">
        <f>((5/30)/12)*0.02</f>
        <v>0.0002777777778</v>
      </c>
      <c r="D96" s="97">
        <f t="shared" si="4"/>
        <v>1.2</v>
      </c>
      <c r="E96" s="7"/>
      <c r="F96" s="7"/>
      <c r="G96" s="7"/>
    </row>
    <row r="97" ht="15.75" customHeight="1">
      <c r="A97" s="161" t="s">
        <v>36</v>
      </c>
      <c r="B97" s="157" t="s">
        <v>121</v>
      </c>
      <c r="C97" s="162">
        <f>((15/30)/12)*0.08</f>
        <v>0.003333333333</v>
      </c>
      <c r="D97" s="97">
        <f t="shared" si="4"/>
        <v>14.4</v>
      </c>
      <c r="E97" s="7"/>
      <c r="F97" s="7"/>
      <c r="G97" s="7"/>
    </row>
    <row r="98" ht="15.75" customHeight="1">
      <c r="A98" s="98" t="s">
        <v>39</v>
      </c>
      <c r="B98" s="7" t="s">
        <v>122</v>
      </c>
      <c r="C98" s="108">
        <f>((1+1/3)/12)*0.03*((4/12))</f>
        <v>0.001111111111</v>
      </c>
      <c r="D98" s="97">
        <f t="shared" si="4"/>
        <v>4.8</v>
      </c>
      <c r="E98" s="7"/>
      <c r="F98" s="7"/>
      <c r="G98" s="7"/>
    </row>
    <row r="99" ht="15.75" customHeight="1">
      <c r="A99" s="98" t="s">
        <v>41</v>
      </c>
      <c r="B99" s="157" t="s">
        <v>206</v>
      </c>
      <c r="C99" s="163">
        <v>0.0</v>
      </c>
      <c r="D99" s="97">
        <f>TRUNC($D$89*C99)</f>
        <v>0</v>
      </c>
      <c r="E99" s="7"/>
      <c r="F99" s="7"/>
      <c r="G99" s="7"/>
    </row>
    <row r="100" ht="15.75" customHeight="1">
      <c r="A100" s="98" t="s">
        <v>44</v>
      </c>
      <c r="B100" s="7"/>
      <c r="C100" s="158">
        <f>SUM(C94:C99)</f>
        <v>0.03481481481</v>
      </c>
      <c r="D100" s="100">
        <f>TRUNC((SUM(D94:D99)),2)</f>
        <v>150.4</v>
      </c>
      <c r="E100" s="7"/>
      <c r="F100" s="7"/>
      <c r="G100" s="7"/>
    </row>
    <row r="101" ht="15.75" customHeight="1">
      <c r="A101" s="98"/>
      <c r="B101" s="7"/>
      <c r="C101" s="98"/>
      <c r="D101" s="100"/>
      <c r="E101" s="7"/>
      <c r="F101" s="7"/>
      <c r="G101" s="7"/>
    </row>
    <row r="102" ht="15.75" customHeight="1">
      <c r="A102" s="144" t="s">
        <v>130</v>
      </c>
      <c r="E102" s="7"/>
      <c r="F102" s="7"/>
      <c r="G102" s="7"/>
    </row>
    <row r="103" ht="15.75" customHeight="1">
      <c r="A103" s="98" t="s">
        <v>131</v>
      </c>
      <c r="B103" s="7" t="s">
        <v>132</v>
      </c>
      <c r="C103" s="98" t="s">
        <v>4</v>
      </c>
      <c r="D103" s="98" t="s">
        <v>5</v>
      </c>
      <c r="E103" s="7"/>
      <c r="F103" s="7"/>
      <c r="G103" s="7"/>
    </row>
    <row r="104" ht="15.75" customHeight="1">
      <c r="A104" s="161" t="s">
        <v>28</v>
      </c>
      <c r="B104" s="164" t="s">
        <v>133</v>
      </c>
      <c r="C104" s="90" t="s">
        <v>207</v>
      </c>
      <c r="D104" s="91" t="s">
        <v>208</v>
      </c>
      <c r="E104" s="7"/>
      <c r="F104" s="7"/>
      <c r="G104" s="7"/>
    </row>
    <row r="105" ht="15.75" customHeight="1">
      <c r="A105" s="98" t="s">
        <v>44</v>
      </c>
      <c r="B105" s="7"/>
      <c r="C105" s="98"/>
      <c r="D105" s="93" t="str">
        <f>D104</f>
        <v>*=TRUNCAR(($D$86/220)*(1*(365/12))/2)</v>
      </c>
      <c r="E105" s="7"/>
      <c r="F105" s="7"/>
      <c r="G105" s="7"/>
    </row>
    <row r="106" ht="15.75" customHeight="1">
      <c r="A106" s="7"/>
      <c r="B106" s="7"/>
      <c r="C106" s="7"/>
      <c r="D106" s="7"/>
      <c r="E106" s="7"/>
      <c r="F106" s="7"/>
      <c r="G106" s="7"/>
    </row>
    <row r="107" ht="15.75" customHeight="1">
      <c r="A107" s="144" t="s">
        <v>134</v>
      </c>
      <c r="E107" s="7"/>
      <c r="F107" s="7"/>
      <c r="G107" s="7"/>
    </row>
    <row r="108" ht="15.75" customHeight="1">
      <c r="A108" s="98" t="s">
        <v>135</v>
      </c>
      <c r="B108" s="7" t="s">
        <v>136</v>
      </c>
      <c r="C108" s="98" t="s">
        <v>4</v>
      </c>
      <c r="D108" s="98" t="s">
        <v>5</v>
      </c>
      <c r="E108" s="7"/>
      <c r="F108" s="7"/>
      <c r="G108" s="7"/>
    </row>
    <row r="109" ht="15.75" customHeight="1">
      <c r="A109" s="98" t="s">
        <v>115</v>
      </c>
      <c r="B109" s="7" t="s">
        <v>116</v>
      </c>
      <c r="C109" s="7"/>
      <c r="D109" s="104">
        <f>D100</f>
        <v>150.4</v>
      </c>
      <c r="E109" s="7"/>
      <c r="F109" s="7"/>
      <c r="G109" s="7"/>
    </row>
    <row r="110" ht="15.75" customHeight="1">
      <c r="A110" s="98" t="s">
        <v>131</v>
      </c>
      <c r="B110" s="7" t="s">
        <v>137</v>
      </c>
      <c r="C110" s="7"/>
      <c r="D110" s="165" t="str">
        <f>'Auxiliar de Manutenção Predial'!$D$105</f>
        <v>*=TRUNCAR(($D$86/220)*(1*(365/12))/2)</v>
      </c>
      <c r="E110" s="7"/>
      <c r="F110" s="7"/>
      <c r="G110" s="7"/>
    </row>
    <row r="111" ht="15.75" customHeight="1">
      <c r="A111" s="161" t="s">
        <v>44</v>
      </c>
      <c r="B111" s="155"/>
      <c r="C111" s="90" t="s">
        <v>209</v>
      </c>
      <c r="D111" s="156">
        <f>TRUNC((SUM(D109:D110)),2)</f>
        <v>150.4</v>
      </c>
      <c r="E111" s="7"/>
      <c r="F111" s="7"/>
      <c r="G111" s="7"/>
    </row>
    <row r="112" ht="15.75" customHeight="1">
      <c r="A112" s="7"/>
      <c r="B112" s="7"/>
      <c r="C112" s="7"/>
      <c r="D112" s="7"/>
      <c r="E112" s="7"/>
      <c r="F112" s="7"/>
      <c r="G112" s="7"/>
    </row>
    <row r="113" ht="15.75" customHeight="1">
      <c r="A113" s="128" t="s">
        <v>138</v>
      </c>
      <c r="B113" s="13"/>
      <c r="C113" s="13"/>
      <c r="D113" s="14"/>
      <c r="E113" s="7"/>
      <c r="F113" s="7"/>
      <c r="G113" s="7"/>
    </row>
    <row r="114" ht="15.75" customHeight="1">
      <c r="A114" s="98" t="s">
        <v>139</v>
      </c>
      <c r="B114" s="7" t="s">
        <v>140</v>
      </c>
      <c r="C114" s="98" t="s">
        <v>4</v>
      </c>
      <c r="D114" s="98" t="s">
        <v>5</v>
      </c>
      <c r="E114" s="7"/>
      <c r="F114" s="7"/>
      <c r="G114" s="7"/>
    </row>
    <row r="115" ht="15.75" customHeight="1">
      <c r="A115" s="98" t="s">
        <v>28</v>
      </c>
      <c r="B115" s="7" t="s">
        <v>210</v>
      </c>
      <c r="C115" s="7"/>
      <c r="D115" s="104">
        <f>Uniformes!G63</f>
        <v>155.52</v>
      </c>
      <c r="E115" s="7"/>
      <c r="F115" s="7"/>
      <c r="G115" s="7"/>
    </row>
    <row r="116" ht="15.75" customHeight="1">
      <c r="A116" s="98" t="s">
        <v>31</v>
      </c>
      <c r="B116" s="7" t="s">
        <v>211</v>
      </c>
      <c r="C116" s="7"/>
      <c r="D116" s="104">
        <f>EPC!E21</f>
        <v>151.49</v>
      </c>
      <c r="E116" s="7"/>
      <c r="F116" s="7"/>
      <c r="G116" s="7"/>
    </row>
    <row r="117" ht="15.75" customHeight="1">
      <c r="A117" s="98" t="s">
        <v>34</v>
      </c>
      <c r="B117" s="7" t="s">
        <v>142</v>
      </c>
      <c r="C117" s="7"/>
      <c r="D117" s="104">
        <f>'Materiais e Equipamentos'!E80</f>
        <v>351.66</v>
      </c>
      <c r="E117" s="7"/>
      <c r="F117" s="7"/>
      <c r="G117" s="7"/>
    </row>
    <row r="118" ht="15.75" customHeight="1">
      <c r="A118" s="98" t="s">
        <v>36</v>
      </c>
      <c r="B118" s="7" t="s">
        <v>143</v>
      </c>
      <c r="C118" s="7"/>
      <c r="D118" s="104">
        <f>'Materiais e Equipamentos'!F99</f>
        <v>61.59</v>
      </c>
      <c r="E118" s="7"/>
      <c r="F118" s="7"/>
      <c r="G118" s="7"/>
    </row>
    <row r="119" ht="15.75" customHeight="1">
      <c r="A119" s="98" t="s">
        <v>39</v>
      </c>
      <c r="B119" s="7" t="s">
        <v>42</v>
      </c>
      <c r="C119" s="7"/>
      <c r="D119" s="104">
        <v>0.0</v>
      </c>
      <c r="E119" s="7"/>
      <c r="F119" s="7"/>
      <c r="G119" s="7"/>
    </row>
    <row r="120" ht="15.75" customHeight="1">
      <c r="A120" s="98" t="s">
        <v>44</v>
      </c>
      <c r="B120" s="7"/>
      <c r="C120" s="7"/>
      <c r="D120" s="100">
        <f>TRUNC((SUM(D115:D119)),2)</f>
        <v>720.26</v>
      </c>
      <c r="E120" s="7"/>
      <c r="F120" s="7"/>
      <c r="G120" s="7"/>
    </row>
    <row r="121" ht="15.75" customHeight="1">
      <c r="A121" s="7"/>
      <c r="B121" s="7"/>
      <c r="C121" s="7"/>
      <c r="D121" s="7"/>
      <c r="E121" s="7"/>
      <c r="F121" s="7"/>
      <c r="G121" s="7"/>
    </row>
    <row r="122" ht="15.75" customHeight="1">
      <c r="A122" s="150" t="s">
        <v>213</v>
      </c>
      <c r="B122" s="69"/>
      <c r="C122" s="151" t="s">
        <v>191</v>
      </c>
      <c r="D122" s="152">
        <f>D31</f>
        <v>2098.16</v>
      </c>
      <c r="E122" s="7"/>
      <c r="F122" s="7"/>
      <c r="G122" s="7"/>
    </row>
    <row r="123" ht="15.75" customHeight="1">
      <c r="A123" s="72"/>
      <c r="B123" s="73"/>
      <c r="C123" s="153" t="s">
        <v>203</v>
      </c>
      <c r="D123" s="152">
        <f>D74</f>
        <v>2095.36</v>
      </c>
      <c r="E123" s="7"/>
      <c r="F123" s="7"/>
      <c r="G123" s="7"/>
    </row>
    <row r="124" ht="15.75" customHeight="1">
      <c r="A124" s="72"/>
      <c r="B124" s="73"/>
      <c r="C124" s="151" t="s">
        <v>204</v>
      </c>
      <c r="D124" s="152">
        <f>D84</f>
        <v>126.78</v>
      </c>
      <c r="E124" s="7"/>
      <c r="F124" s="7"/>
      <c r="G124" s="7"/>
    </row>
    <row r="125" ht="15.75" customHeight="1">
      <c r="A125" s="72"/>
      <c r="B125" s="73"/>
      <c r="C125" s="153" t="s">
        <v>214</v>
      </c>
      <c r="D125" s="152">
        <f>D111</f>
        <v>150.4</v>
      </c>
      <c r="E125" s="7"/>
      <c r="F125" s="7"/>
      <c r="G125" s="7"/>
    </row>
    <row r="126" ht="15.75" customHeight="1">
      <c r="A126" s="72"/>
      <c r="B126" s="73"/>
      <c r="C126" s="151" t="s">
        <v>215</v>
      </c>
      <c r="D126" s="152">
        <f>D120</f>
        <v>720.26</v>
      </c>
      <c r="E126" s="7"/>
      <c r="F126" s="7"/>
      <c r="G126" s="7"/>
    </row>
    <row r="127" ht="15.75" customHeight="1">
      <c r="A127" s="75"/>
      <c r="B127" s="76"/>
      <c r="C127" s="153" t="s">
        <v>193</v>
      </c>
      <c r="D127" s="154">
        <f>TRUNC((SUM(D122:D126)),2)</f>
        <v>5190.96</v>
      </c>
      <c r="E127" s="7"/>
      <c r="F127" s="7"/>
      <c r="G127" s="7"/>
    </row>
    <row r="128" ht="15.75" customHeight="1">
      <c r="A128" s="7"/>
      <c r="B128" s="7"/>
      <c r="C128" s="7"/>
      <c r="D128" s="7"/>
      <c r="E128" s="7"/>
      <c r="F128" s="7"/>
      <c r="G128" s="7"/>
    </row>
    <row r="129" ht="15.75" customHeight="1">
      <c r="A129" s="128" t="s">
        <v>150</v>
      </c>
      <c r="B129" s="13"/>
      <c r="C129" s="13"/>
      <c r="D129" s="14"/>
      <c r="E129" s="7"/>
      <c r="F129" s="166" t="s">
        <v>216</v>
      </c>
      <c r="G129" s="102"/>
    </row>
    <row r="130" ht="15.75" customHeight="1">
      <c r="A130" s="98" t="s">
        <v>151</v>
      </c>
      <c r="B130" s="7" t="s">
        <v>152</v>
      </c>
      <c r="C130" s="98" t="s">
        <v>24</v>
      </c>
      <c r="D130" s="98" t="s">
        <v>5</v>
      </c>
      <c r="E130" s="7"/>
      <c r="F130" s="167" t="s">
        <v>217</v>
      </c>
      <c r="G130" s="162">
        <f>C133</f>
        <v>0.1425</v>
      </c>
    </row>
    <row r="131" ht="15.75" customHeight="1">
      <c r="A131" s="98" t="s">
        <v>28</v>
      </c>
      <c r="B131" s="7" t="s">
        <v>153</v>
      </c>
      <c r="C131" s="78">
        <v>0.05</v>
      </c>
      <c r="D131" s="104">
        <f>TRUNC(($D$127*C131),2)</f>
        <v>259.54</v>
      </c>
      <c r="E131" s="7"/>
      <c r="F131" s="168" t="s">
        <v>218</v>
      </c>
      <c r="G131" s="169">
        <f>TRUNC(SUM(D127,D131,D132),2)</f>
        <v>5777.53</v>
      </c>
    </row>
    <row r="132" ht="15.75" customHeight="1">
      <c r="A132" s="98" t="s">
        <v>31</v>
      </c>
      <c r="B132" s="7" t="s">
        <v>45</v>
      </c>
      <c r="C132" s="78">
        <v>0.06</v>
      </c>
      <c r="D132" s="104">
        <f>TRUNC((C132*(D127+D131)),2)</f>
        <v>327.03</v>
      </c>
      <c r="E132" s="7"/>
      <c r="F132" s="167" t="s">
        <v>219</v>
      </c>
      <c r="G132" s="170">
        <f>(100-8.65)/100</f>
        <v>0.9135</v>
      </c>
    </row>
    <row r="133" ht="15.75" customHeight="1">
      <c r="A133" s="98" t="s">
        <v>34</v>
      </c>
      <c r="B133" s="7" t="s">
        <v>154</v>
      </c>
      <c r="C133" s="108">
        <f>SUM(C134:C136)</f>
        <v>0.1425</v>
      </c>
      <c r="D133" s="104">
        <f>TRUNC((SUM(D134:D136)),2)</f>
        <v>901.24</v>
      </c>
      <c r="E133" s="7"/>
      <c r="F133" s="168" t="s">
        <v>216</v>
      </c>
      <c r="G133" s="169">
        <f>TRUNC((G131/G132),2)</f>
        <v>6324.6</v>
      </c>
    </row>
    <row r="134" ht="15.75" customHeight="1">
      <c r="A134" s="98"/>
      <c r="B134" s="7" t="s">
        <v>220</v>
      </c>
      <c r="C134" s="78">
        <v>0.0165</v>
      </c>
      <c r="D134" s="104">
        <f t="shared" ref="D134:D136" si="5">TRUNC(($G$133*C134),2)</f>
        <v>104.35</v>
      </c>
      <c r="E134" s="7"/>
      <c r="F134" s="7"/>
      <c r="G134" s="7"/>
    </row>
    <row r="135" ht="15.75" customHeight="1">
      <c r="A135" s="98"/>
      <c r="B135" s="7" t="s">
        <v>221</v>
      </c>
      <c r="C135" s="78">
        <v>0.076</v>
      </c>
      <c r="D135" s="104">
        <f t="shared" si="5"/>
        <v>480.66</v>
      </c>
      <c r="E135" s="7"/>
      <c r="F135" s="7"/>
      <c r="G135" s="7"/>
    </row>
    <row r="136" ht="15.75" customHeight="1">
      <c r="A136" s="98"/>
      <c r="B136" s="7" t="s">
        <v>222</v>
      </c>
      <c r="C136" s="108">
        <v>0.05</v>
      </c>
      <c r="D136" s="104">
        <f t="shared" si="5"/>
        <v>316.23</v>
      </c>
      <c r="E136" s="7"/>
      <c r="F136" s="7"/>
      <c r="G136" s="7"/>
    </row>
    <row r="137" ht="15.75" customHeight="1">
      <c r="A137" s="98" t="s">
        <v>44</v>
      </c>
      <c r="B137" s="7"/>
      <c r="C137" s="98"/>
      <c r="D137" s="100">
        <f>TRUNC(SUM(D131:D133),2)</f>
        <v>1487.81</v>
      </c>
      <c r="E137" s="7"/>
      <c r="F137" s="7"/>
      <c r="G137" s="7"/>
    </row>
    <row r="138" ht="15.75" customHeight="1">
      <c r="A138" s="98"/>
      <c r="B138" s="7"/>
      <c r="C138" s="98"/>
      <c r="D138" s="100"/>
      <c r="E138" s="7"/>
      <c r="F138" s="7"/>
      <c r="G138" s="7"/>
    </row>
    <row r="139" ht="15.75" customHeight="1">
      <c r="A139" s="7"/>
      <c r="B139" s="7"/>
      <c r="C139" s="7"/>
      <c r="D139" s="7"/>
      <c r="E139" s="7"/>
      <c r="F139" s="7"/>
      <c r="G139" s="7"/>
    </row>
    <row r="140" ht="15.75" customHeight="1">
      <c r="A140" s="128" t="s">
        <v>158</v>
      </c>
      <c r="B140" s="13"/>
      <c r="C140" s="13"/>
      <c r="D140" s="14"/>
      <c r="E140" s="7"/>
      <c r="F140" s="7"/>
      <c r="G140" s="7"/>
    </row>
    <row r="141" ht="15.75" customHeight="1">
      <c r="A141" s="98" t="s">
        <v>2</v>
      </c>
      <c r="B141" s="98" t="s">
        <v>159</v>
      </c>
      <c r="C141" s="98" t="s">
        <v>88</v>
      </c>
      <c r="D141" s="98" t="s">
        <v>5</v>
      </c>
      <c r="E141" s="7"/>
      <c r="F141" s="7"/>
      <c r="G141" s="7"/>
    </row>
    <row r="142" ht="15.75" customHeight="1">
      <c r="A142" s="98" t="s">
        <v>28</v>
      </c>
      <c r="B142" s="7" t="s">
        <v>22</v>
      </c>
      <c r="C142" s="7"/>
      <c r="D142" s="100">
        <f>D31</f>
        <v>2098.16</v>
      </c>
      <c r="E142" s="7"/>
      <c r="F142" s="7"/>
      <c r="G142" s="7"/>
    </row>
    <row r="143" ht="15.75" customHeight="1">
      <c r="A143" s="98" t="s">
        <v>31</v>
      </c>
      <c r="B143" s="7" t="s">
        <v>47</v>
      </c>
      <c r="C143" s="7"/>
      <c r="D143" s="100">
        <f>D74</f>
        <v>2095.36</v>
      </c>
      <c r="E143" s="7"/>
      <c r="F143" s="7"/>
      <c r="G143" s="7"/>
    </row>
    <row r="144" ht="15.75" customHeight="1">
      <c r="A144" s="98" t="s">
        <v>34</v>
      </c>
      <c r="B144" s="7" t="s">
        <v>94</v>
      </c>
      <c r="C144" s="7"/>
      <c r="D144" s="100">
        <f>D84</f>
        <v>126.78</v>
      </c>
      <c r="E144" s="7"/>
      <c r="F144" s="7"/>
      <c r="G144" s="7"/>
    </row>
    <row r="145" ht="15.75" customHeight="1">
      <c r="A145" s="98" t="s">
        <v>36</v>
      </c>
      <c r="B145" s="7" t="s">
        <v>160</v>
      </c>
      <c r="C145" s="7"/>
      <c r="D145" s="100">
        <f>D111</f>
        <v>150.4</v>
      </c>
      <c r="E145" s="7"/>
      <c r="F145" s="7"/>
      <c r="G145" s="7"/>
    </row>
    <row r="146" ht="15.75" customHeight="1">
      <c r="A146" s="98" t="s">
        <v>39</v>
      </c>
      <c r="B146" s="7" t="s">
        <v>138</v>
      </c>
      <c r="C146" s="7"/>
      <c r="D146" s="100">
        <f>D120</f>
        <v>720.26</v>
      </c>
      <c r="E146" s="7"/>
      <c r="F146" s="7"/>
      <c r="G146" s="7"/>
    </row>
    <row r="147" ht="15.75" customHeight="1">
      <c r="A147" s="7"/>
      <c r="B147" s="171" t="s">
        <v>161</v>
      </c>
      <c r="C147" s="7"/>
      <c r="D147" s="100">
        <f>TRUNC(SUM(D142:D146),2)</f>
        <v>5190.96</v>
      </c>
      <c r="E147" s="7"/>
      <c r="F147" s="7"/>
      <c r="G147" s="7"/>
    </row>
    <row r="148" ht="15.75" customHeight="1">
      <c r="A148" s="98" t="s">
        <v>41</v>
      </c>
      <c r="B148" s="7" t="s">
        <v>150</v>
      </c>
      <c r="C148" s="7"/>
      <c r="D148" s="100">
        <f>D137</f>
        <v>1487.81</v>
      </c>
      <c r="E148" s="7"/>
      <c r="F148" s="7"/>
      <c r="G148" s="7"/>
    </row>
    <row r="149" ht="15.75" customHeight="1">
      <c r="A149" s="172"/>
      <c r="B149" s="173" t="s">
        <v>223</v>
      </c>
      <c r="C149" s="172"/>
      <c r="D149" s="174">
        <f>TRUNC((SUM(D142:D146)+D148),2)</f>
        <v>6678.77</v>
      </c>
    </row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6">
    <mergeCell ref="A1:D1"/>
    <mergeCell ref="A2:D2"/>
    <mergeCell ref="A3:D3"/>
    <mergeCell ref="A4:D4"/>
    <mergeCell ref="A6:D6"/>
    <mergeCell ref="C7:D7"/>
    <mergeCell ref="C8:D8"/>
    <mergeCell ref="F15:G15"/>
    <mergeCell ref="F22:G22"/>
    <mergeCell ref="F31:G31"/>
    <mergeCell ref="C9:D9"/>
    <mergeCell ref="C10:D10"/>
    <mergeCell ref="A11:D11"/>
    <mergeCell ref="A12:B12"/>
    <mergeCell ref="A13:B13"/>
    <mergeCell ref="A14:B14"/>
    <mergeCell ref="A15:D15"/>
    <mergeCell ref="A23:D23"/>
    <mergeCell ref="A33:D33"/>
    <mergeCell ref="A35:D35"/>
    <mergeCell ref="A41:B43"/>
    <mergeCell ref="A45:D45"/>
    <mergeCell ref="A57:D57"/>
    <mergeCell ref="A69:D69"/>
    <mergeCell ref="A113:D113"/>
    <mergeCell ref="A122:B127"/>
    <mergeCell ref="A129:D129"/>
    <mergeCell ref="F129:G129"/>
    <mergeCell ref="A140:D140"/>
    <mergeCell ref="A76:D76"/>
    <mergeCell ref="A85:B85"/>
    <mergeCell ref="A86:B89"/>
    <mergeCell ref="A91:D91"/>
    <mergeCell ref="A92:D92"/>
    <mergeCell ref="A102:D102"/>
    <mergeCell ref="A107:D107"/>
  </mergeCells>
  <printOptions/>
  <pageMargins bottom="0.75" footer="0.0" header="0.0" left="1.0" right="1.0" top="0.75"/>
  <pageSetup fitToHeight="0"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13.14"/>
    <col customWidth="1" min="3" max="3" width="57.0"/>
    <col customWidth="1" min="4" max="4" width="9.0"/>
    <col customWidth="1" min="5" max="5" width="9.71"/>
    <col customWidth="1" min="6" max="6" width="12.71"/>
    <col customWidth="1" min="7" max="7" width="12.29"/>
    <col customWidth="1" min="8" max="8" width="13.29"/>
    <col customWidth="1" min="9" max="9" width="9.14"/>
  </cols>
  <sheetData>
    <row r="1">
      <c r="A1" s="175" t="s">
        <v>246</v>
      </c>
      <c r="B1" s="19"/>
      <c r="C1" s="19"/>
      <c r="D1" s="19"/>
      <c r="E1" s="19"/>
      <c r="F1" s="19"/>
      <c r="G1" s="19"/>
      <c r="H1" s="20"/>
      <c r="I1" s="23"/>
    </row>
    <row r="2">
      <c r="A2" s="176" t="s">
        <v>247</v>
      </c>
      <c r="B2" s="19"/>
      <c r="C2" s="19"/>
      <c r="D2" s="19"/>
      <c r="E2" s="19"/>
      <c r="F2" s="19"/>
      <c r="G2" s="19"/>
      <c r="H2" s="20"/>
      <c r="I2" s="23"/>
    </row>
    <row r="3">
      <c r="A3" s="177" t="s">
        <v>248</v>
      </c>
      <c r="B3" s="177" t="s">
        <v>249</v>
      </c>
      <c r="C3" s="177" t="s">
        <v>250</v>
      </c>
      <c r="D3" s="177" t="s">
        <v>251</v>
      </c>
      <c r="E3" s="178" t="s">
        <v>252</v>
      </c>
      <c r="F3" s="177" t="s">
        <v>253</v>
      </c>
      <c r="G3" s="177" t="s">
        <v>254</v>
      </c>
      <c r="H3" s="177" t="s">
        <v>255</v>
      </c>
      <c r="I3" s="23"/>
    </row>
    <row r="4" ht="78.0" customHeight="1">
      <c r="A4" s="179">
        <v>1.0</v>
      </c>
      <c r="B4" s="180" t="s">
        <v>256</v>
      </c>
      <c r="C4" s="181" t="s">
        <v>257</v>
      </c>
      <c r="D4" s="180" t="s">
        <v>258</v>
      </c>
      <c r="E4" s="182">
        <v>106.75</v>
      </c>
      <c r="F4" s="180">
        <v>4.0</v>
      </c>
      <c r="G4" s="183">
        <f t="shared" ref="G4:G11" si="1">TRUNC(F4*E4,2)</f>
        <v>427</v>
      </c>
      <c r="H4" s="183">
        <f t="shared" ref="H4:H11" si="2">TRUNC(G4/12,2)</f>
        <v>35.58</v>
      </c>
      <c r="I4" s="23"/>
    </row>
    <row r="5" ht="93.0" customHeight="1">
      <c r="A5" s="179">
        <v>2.0</v>
      </c>
      <c r="B5" s="180" t="s">
        <v>259</v>
      </c>
      <c r="C5" s="181" t="s">
        <v>260</v>
      </c>
      <c r="D5" s="180" t="s">
        <v>258</v>
      </c>
      <c r="E5" s="182">
        <v>80.1</v>
      </c>
      <c r="F5" s="180">
        <v>4.0</v>
      </c>
      <c r="G5" s="183">
        <f t="shared" si="1"/>
        <v>320.4</v>
      </c>
      <c r="H5" s="183">
        <f t="shared" si="2"/>
        <v>26.7</v>
      </c>
      <c r="I5" s="23"/>
    </row>
    <row r="6" ht="85.5" customHeight="1">
      <c r="A6" s="179">
        <v>3.0</v>
      </c>
      <c r="B6" s="180" t="s">
        <v>261</v>
      </c>
      <c r="C6" s="181" t="s">
        <v>262</v>
      </c>
      <c r="D6" s="180" t="s">
        <v>258</v>
      </c>
      <c r="E6" s="182">
        <v>197.0</v>
      </c>
      <c r="F6" s="180">
        <v>2.0</v>
      </c>
      <c r="G6" s="183">
        <f t="shared" si="1"/>
        <v>394</v>
      </c>
      <c r="H6" s="183">
        <f t="shared" si="2"/>
        <v>32.83</v>
      </c>
      <c r="I6" s="23"/>
    </row>
    <row r="7" ht="99.0" customHeight="1">
      <c r="A7" s="179">
        <v>4.0</v>
      </c>
      <c r="B7" s="180" t="s">
        <v>263</v>
      </c>
      <c r="C7" s="181" t="s">
        <v>264</v>
      </c>
      <c r="D7" s="180" t="s">
        <v>258</v>
      </c>
      <c r="E7" s="182">
        <v>81.33</v>
      </c>
      <c r="F7" s="180">
        <v>6.0</v>
      </c>
      <c r="G7" s="183">
        <f t="shared" si="1"/>
        <v>487.98</v>
      </c>
      <c r="H7" s="183">
        <f t="shared" si="2"/>
        <v>40.66</v>
      </c>
      <c r="I7" s="23"/>
    </row>
    <row r="8" ht="153.75" customHeight="1">
      <c r="A8" s="179">
        <v>5.0</v>
      </c>
      <c r="B8" s="180" t="s">
        <v>263</v>
      </c>
      <c r="C8" s="181" t="s">
        <v>265</v>
      </c>
      <c r="D8" s="180" t="s">
        <v>258</v>
      </c>
      <c r="E8" s="182">
        <v>46.5</v>
      </c>
      <c r="F8" s="180">
        <v>6.0</v>
      </c>
      <c r="G8" s="183">
        <f t="shared" si="1"/>
        <v>279</v>
      </c>
      <c r="H8" s="183">
        <f t="shared" si="2"/>
        <v>23.25</v>
      </c>
      <c r="I8" s="23"/>
    </row>
    <row r="9" ht="96.75" customHeight="1">
      <c r="A9" s="179">
        <v>6.0</v>
      </c>
      <c r="B9" s="180" t="s">
        <v>266</v>
      </c>
      <c r="C9" s="181" t="s">
        <v>267</v>
      </c>
      <c r="D9" s="180" t="s">
        <v>268</v>
      </c>
      <c r="E9" s="182">
        <v>116.06</v>
      </c>
      <c r="F9" s="180">
        <v>2.0</v>
      </c>
      <c r="G9" s="183">
        <f t="shared" si="1"/>
        <v>232.12</v>
      </c>
      <c r="H9" s="183">
        <f t="shared" si="2"/>
        <v>19.34</v>
      </c>
      <c r="I9" s="23"/>
    </row>
    <row r="10" ht="61.5" customHeight="1">
      <c r="A10" s="179">
        <v>7.0</v>
      </c>
      <c r="B10" s="180" t="s">
        <v>269</v>
      </c>
      <c r="C10" s="181" t="s">
        <v>270</v>
      </c>
      <c r="D10" s="180" t="s">
        <v>268</v>
      </c>
      <c r="E10" s="182">
        <v>16.77</v>
      </c>
      <c r="F10" s="180">
        <v>6.0</v>
      </c>
      <c r="G10" s="183">
        <f t="shared" si="1"/>
        <v>100.62</v>
      </c>
      <c r="H10" s="183">
        <f t="shared" si="2"/>
        <v>8.38</v>
      </c>
      <c r="I10" s="23"/>
    </row>
    <row r="11" ht="63.0" customHeight="1">
      <c r="A11" s="179">
        <v>8.0</v>
      </c>
      <c r="B11" s="180" t="s">
        <v>271</v>
      </c>
      <c r="C11" s="181" t="s">
        <v>272</v>
      </c>
      <c r="D11" s="180" t="s">
        <v>258</v>
      </c>
      <c r="E11" s="182">
        <v>10.33</v>
      </c>
      <c r="F11" s="180">
        <v>1.0</v>
      </c>
      <c r="G11" s="183">
        <f t="shared" si="1"/>
        <v>10.33</v>
      </c>
      <c r="H11" s="183">
        <f t="shared" si="2"/>
        <v>0.86</v>
      </c>
      <c r="I11" s="23"/>
    </row>
    <row r="12">
      <c r="A12" s="184" t="s">
        <v>193</v>
      </c>
      <c r="B12" s="19"/>
      <c r="C12" s="19"/>
      <c r="D12" s="19"/>
      <c r="E12" s="19"/>
      <c r="F12" s="20"/>
      <c r="G12" s="185">
        <f>TRUNC(SUM(H4:H11),2)</f>
        <v>187.6</v>
      </c>
      <c r="H12" s="20"/>
      <c r="I12" s="23"/>
    </row>
    <row r="13">
      <c r="A13" s="30"/>
      <c r="B13" s="25"/>
      <c r="C13" s="30"/>
      <c r="D13" s="23"/>
      <c r="E13" s="155"/>
      <c r="F13" s="30"/>
      <c r="G13" s="30"/>
      <c r="H13" s="30"/>
      <c r="I13" s="23"/>
    </row>
    <row r="14">
      <c r="A14" s="186" t="s">
        <v>246</v>
      </c>
      <c r="B14" s="19"/>
      <c r="C14" s="19"/>
      <c r="D14" s="19"/>
      <c r="E14" s="19"/>
      <c r="F14" s="19"/>
      <c r="G14" s="19"/>
      <c r="H14" s="20"/>
      <c r="I14" s="23"/>
    </row>
    <row r="15">
      <c r="A15" s="187" t="s">
        <v>273</v>
      </c>
      <c r="B15" s="19"/>
      <c r="C15" s="19"/>
      <c r="D15" s="19"/>
      <c r="E15" s="19"/>
      <c r="F15" s="19"/>
      <c r="G15" s="19"/>
      <c r="H15" s="20"/>
      <c r="I15" s="23"/>
    </row>
    <row r="16">
      <c r="A16" s="177" t="s">
        <v>248</v>
      </c>
      <c r="B16" s="177" t="s">
        <v>249</v>
      </c>
      <c r="C16" s="177" t="s">
        <v>250</v>
      </c>
      <c r="D16" s="177" t="s">
        <v>251</v>
      </c>
      <c r="E16" s="178" t="s">
        <v>252</v>
      </c>
      <c r="F16" s="177" t="s">
        <v>253</v>
      </c>
      <c r="G16" s="177" t="s">
        <v>254</v>
      </c>
      <c r="H16" s="177" t="s">
        <v>255</v>
      </c>
      <c r="I16" s="23"/>
    </row>
    <row r="17" ht="76.5" customHeight="1">
      <c r="A17" s="179">
        <v>1.0</v>
      </c>
      <c r="B17" s="180" t="s">
        <v>256</v>
      </c>
      <c r="C17" s="181" t="s">
        <v>274</v>
      </c>
      <c r="D17" s="180" t="s">
        <v>258</v>
      </c>
      <c r="E17" s="182">
        <f t="shared" ref="E17:E18" si="3">E4</f>
        <v>106.75</v>
      </c>
      <c r="F17" s="180">
        <v>4.0</v>
      </c>
      <c r="G17" s="183">
        <f t="shared" ref="G17:G25" si="4">TRUNC(F17*E17,2)</f>
        <v>427</v>
      </c>
      <c r="H17" s="183">
        <f t="shared" ref="H17:H25" si="5">TRUNC(G17/12,2)</f>
        <v>35.58</v>
      </c>
      <c r="I17" s="23"/>
    </row>
    <row r="18" ht="90.0" customHeight="1">
      <c r="A18" s="179">
        <v>2.0</v>
      </c>
      <c r="B18" s="180" t="s">
        <v>259</v>
      </c>
      <c r="C18" s="181" t="s">
        <v>260</v>
      </c>
      <c r="D18" s="180" t="s">
        <v>258</v>
      </c>
      <c r="E18" s="182">
        <f t="shared" si="3"/>
        <v>80.1</v>
      </c>
      <c r="F18" s="180">
        <v>1.0</v>
      </c>
      <c r="G18" s="183">
        <f t="shared" si="4"/>
        <v>80.1</v>
      </c>
      <c r="H18" s="183">
        <f t="shared" si="5"/>
        <v>6.67</v>
      </c>
      <c r="I18" s="23"/>
    </row>
    <row r="19" ht="87.0" customHeight="1">
      <c r="A19" s="179">
        <v>3.0</v>
      </c>
      <c r="B19" s="180" t="s">
        <v>263</v>
      </c>
      <c r="C19" s="181" t="s">
        <v>275</v>
      </c>
      <c r="D19" s="180" t="s">
        <v>258</v>
      </c>
      <c r="E19" s="182">
        <f t="shared" ref="E19:E20" si="6">E7</f>
        <v>81.33</v>
      </c>
      <c r="F19" s="180">
        <v>4.0</v>
      </c>
      <c r="G19" s="183">
        <f t="shared" si="4"/>
        <v>325.32</v>
      </c>
      <c r="H19" s="183">
        <f t="shared" si="5"/>
        <v>27.11</v>
      </c>
      <c r="I19" s="23"/>
    </row>
    <row r="20" ht="138.0" customHeight="1">
      <c r="A20" s="179">
        <v>4.0</v>
      </c>
      <c r="B20" s="180" t="s">
        <v>263</v>
      </c>
      <c r="C20" s="181" t="s">
        <v>276</v>
      </c>
      <c r="D20" s="180" t="s">
        <v>258</v>
      </c>
      <c r="E20" s="182">
        <f t="shared" si="6"/>
        <v>46.5</v>
      </c>
      <c r="F20" s="180">
        <v>6.0</v>
      </c>
      <c r="G20" s="183">
        <f t="shared" si="4"/>
        <v>279</v>
      </c>
      <c r="H20" s="183">
        <f t="shared" si="5"/>
        <v>23.25</v>
      </c>
      <c r="I20" s="23"/>
    </row>
    <row r="21" ht="183.0" customHeight="1">
      <c r="A21" s="179">
        <v>5.0</v>
      </c>
      <c r="B21" s="180" t="s">
        <v>277</v>
      </c>
      <c r="C21" s="181" t="s">
        <v>278</v>
      </c>
      <c r="D21" s="180" t="s">
        <v>258</v>
      </c>
      <c r="E21" s="182">
        <v>69.51</v>
      </c>
      <c r="F21" s="180">
        <v>2.0</v>
      </c>
      <c r="G21" s="183">
        <f t="shared" si="4"/>
        <v>139.02</v>
      </c>
      <c r="H21" s="183">
        <f t="shared" si="5"/>
        <v>11.58</v>
      </c>
      <c r="I21" s="23"/>
    </row>
    <row r="22" ht="150.75" customHeight="1">
      <c r="A22" s="179">
        <v>6.0</v>
      </c>
      <c r="B22" s="180" t="s">
        <v>279</v>
      </c>
      <c r="C22" s="181" t="s">
        <v>280</v>
      </c>
      <c r="D22" s="180" t="s">
        <v>258</v>
      </c>
      <c r="E22" s="182">
        <v>15.36</v>
      </c>
      <c r="F22" s="180">
        <v>4.0</v>
      </c>
      <c r="G22" s="183">
        <f t="shared" si="4"/>
        <v>61.44</v>
      </c>
      <c r="H22" s="183">
        <f t="shared" si="5"/>
        <v>5.12</v>
      </c>
      <c r="I22" s="23"/>
    </row>
    <row r="23" ht="96.0" customHeight="1">
      <c r="A23" s="179">
        <v>7.0</v>
      </c>
      <c r="B23" s="180" t="s">
        <v>266</v>
      </c>
      <c r="C23" s="181" t="s">
        <v>267</v>
      </c>
      <c r="D23" s="180" t="s">
        <v>268</v>
      </c>
      <c r="E23" s="182">
        <f t="shared" ref="E23:E25" si="7">E9</f>
        <v>116.06</v>
      </c>
      <c r="F23" s="180">
        <v>2.0</v>
      </c>
      <c r="G23" s="183">
        <f t="shared" si="4"/>
        <v>232.12</v>
      </c>
      <c r="H23" s="183">
        <f t="shared" si="5"/>
        <v>19.34</v>
      </c>
      <c r="I23" s="23"/>
    </row>
    <row r="24" ht="69.75" customHeight="1">
      <c r="A24" s="179">
        <v>8.0</v>
      </c>
      <c r="B24" s="180" t="s">
        <v>269</v>
      </c>
      <c r="C24" s="181" t="s">
        <v>270</v>
      </c>
      <c r="D24" s="180" t="s">
        <v>268</v>
      </c>
      <c r="E24" s="182">
        <f t="shared" si="7"/>
        <v>16.77</v>
      </c>
      <c r="F24" s="180">
        <v>6.0</v>
      </c>
      <c r="G24" s="183">
        <f t="shared" si="4"/>
        <v>100.62</v>
      </c>
      <c r="H24" s="183">
        <f t="shared" si="5"/>
        <v>8.38</v>
      </c>
      <c r="I24" s="23"/>
    </row>
    <row r="25" ht="78.0" customHeight="1">
      <c r="A25" s="179">
        <v>9.0</v>
      </c>
      <c r="B25" s="180" t="s">
        <v>271</v>
      </c>
      <c r="C25" s="181" t="s">
        <v>281</v>
      </c>
      <c r="D25" s="180" t="s">
        <v>258</v>
      </c>
      <c r="E25" s="182">
        <f t="shared" si="7"/>
        <v>10.33</v>
      </c>
      <c r="F25" s="180">
        <v>1.0</v>
      </c>
      <c r="G25" s="183">
        <f t="shared" si="4"/>
        <v>10.33</v>
      </c>
      <c r="H25" s="183">
        <f t="shared" si="5"/>
        <v>0.86</v>
      </c>
      <c r="I25" s="23"/>
    </row>
    <row r="26" ht="15.75" customHeight="1">
      <c r="A26" s="188" t="s">
        <v>193</v>
      </c>
      <c r="B26" s="19"/>
      <c r="C26" s="19"/>
      <c r="D26" s="19"/>
      <c r="E26" s="19"/>
      <c r="F26" s="20"/>
      <c r="G26" s="189">
        <f>TRUNC(SUM(H17:H25),2)</f>
        <v>137.89</v>
      </c>
      <c r="H26" s="20"/>
      <c r="I26" s="23"/>
    </row>
    <row r="27" ht="15.75" customHeight="1">
      <c r="A27" s="30"/>
      <c r="B27" s="25"/>
      <c r="C27" s="30"/>
      <c r="D27" s="23"/>
      <c r="E27" s="155"/>
      <c r="F27" s="30"/>
      <c r="G27" s="30"/>
      <c r="H27" s="30"/>
      <c r="I27" s="23"/>
    </row>
    <row r="28" ht="15.75" customHeight="1">
      <c r="A28" s="30"/>
      <c r="B28" s="25"/>
      <c r="C28" s="30"/>
      <c r="D28" s="23"/>
      <c r="E28" s="155"/>
      <c r="F28" s="30"/>
      <c r="G28" s="30"/>
      <c r="H28" s="30"/>
      <c r="I28" s="23"/>
    </row>
    <row r="29" ht="15.75" customHeight="1">
      <c r="A29" s="186" t="s">
        <v>246</v>
      </c>
      <c r="B29" s="19"/>
      <c r="C29" s="19"/>
      <c r="D29" s="19"/>
      <c r="E29" s="19"/>
      <c r="F29" s="19"/>
      <c r="G29" s="19"/>
      <c r="H29" s="20"/>
      <c r="I29" s="23"/>
    </row>
    <row r="30" ht="15.75" customHeight="1">
      <c r="A30" s="187" t="s">
        <v>282</v>
      </c>
      <c r="B30" s="19"/>
      <c r="C30" s="19"/>
      <c r="D30" s="19"/>
      <c r="E30" s="19"/>
      <c r="F30" s="19"/>
      <c r="G30" s="19"/>
      <c r="H30" s="20"/>
      <c r="I30" s="23"/>
    </row>
    <row r="31" ht="15.75" customHeight="1">
      <c r="A31" s="177" t="s">
        <v>248</v>
      </c>
      <c r="B31" s="177" t="s">
        <v>249</v>
      </c>
      <c r="C31" s="177" t="s">
        <v>250</v>
      </c>
      <c r="D31" s="177" t="s">
        <v>251</v>
      </c>
      <c r="E31" s="178" t="s">
        <v>252</v>
      </c>
      <c r="F31" s="177" t="s">
        <v>253</v>
      </c>
      <c r="G31" s="177" t="s">
        <v>254</v>
      </c>
      <c r="H31" s="177" t="s">
        <v>255</v>
      </c>
      <c r="I31" s="23"/>
    </row>
    <row r="32" ht="76.5" customHeight="1">
      <c r="A32" s="179">
        <v>1.0</v>
      </c>
      <c r="B32" s="180" t="s">
        <v>256</v>
      </c>
      <c r="C32" s="181" t="s">
        <v>283</v>
      </c>
      <c r="D32" s="180" t="s">
        <v>258</v>
      </c>
      <c r="E32" s="182">
        <f>E17</f>
        <v>106.75</v>
      </c>
      <c r="F32" s="180">
        <v>4.0</v>
      </c>
      <c r="G32" s="183">
        <f t="shared" ref="G32:G40" si="8">TRUNC(F32*E32,2)</f>
        <v>427</v>
      </c>
      <c r="H32" s="183">
        <f t="shared" ref="H32:H40" si="9">TRUNC(G32/12,2)</f>
        <v>35.58</v>
      </c>
      <c r="I32" s="23"/>
    </row>
    <row r="33" ht="102.0" customHeight="1">
      <c r="A33" s="179">
        <v>2.0</v>
      </c>
      <c r="B33" s="180" t="s">
        <v>263</v>
      </c>
      <c r="C33" s="181" t="s">
        <v>284</v>
      </c>
      <c r="D33" s="180" t="s">
        <v>258</v>
      </c>
      <c r="E33" s="182">
        <f t="shared" ref="E33:E34" si="10">E19</f>
        <v>81.33</v>
      </c>
      <c r="F33" s="180">
        <v>6.0</v>
      </c>
      <c r="G33" s="183">
        <f t="shared" si="8"/>
        <v>487.98</v>
      </c>
      <c r="H33" s="183">
        <f t="shared" si="9"/>
        <v>40.66</v>
      </c>
      <c r="I33" s="23"/>
    </row>
    <row r="34" ht="141.0" customHeight="1">
      <c r="A34" s="179">
        <v>3.0</v>
      </c>
      <c r="B34" s="180" t="s">
        <v>263</v>
      </c>
      <c r="C34" s="181" t="s">
        <v>285</v>
      </c>
      <c r="D34" s="180" t="s">
        <v>258</v>
      </c>
      <c r="E34" s="182">
        <f t="shared" si="10"/>
        <v>46.5</v>
      </c>
      <c r="F34" s="180">
        <v>6.0</v>
      </c>
      <c r="G34" s="183">
        <f t="shared" si="8"/>
        <v>279</v>
      </c>
      <c r="H34" s="183">
        <f t="shared" si="9"/>
        <v>23.25</v>
      </c>
      <c r="I34" s="23"/>
    </row>
    <row r="35" ht="99.75" customHeight="1">
      <c r="A35" s="179">
        <v>4.0</v>
      </c>
      <c r="B35" s="180" t="s">
        <v>286</v>
      </c>
      <c r="C35" s="181" t="s">
        <v>287</v>
      </c>
      <c r="D35" s="180" t="s">
        <v>258</v>
      </c>
      <c r="E35" s="182">
        <v>108.13</v>
      </c>
      <c r="F35" s="180">
        <v>2.0</v>
      </c>
      <c r="G35" s="183">
        <f t="shared" si="8"/>
        <v>216.26</v>
      </c>
      <c r="H35" s="183">
        <f t="shared" si="9"/>
        <v>18.02</v>
      </c>
      <c r="I35" s="23"/>
    </row>
    <row r="36" ht="78.0" customHeight="1">
      <c r="A36" s="179">
        <v>5.0</v>
      </c>
      <c r="B36" s="190" t="s">
        <v>288</v>
      </c>
      <c r="C36" s="181" t="s">
        <v>289</v>
      </c>
      <c r="D36" s="180" t="s">
        <v>268</v>
      </c>
      <c r="E36" s="182">
        <v>22.64</v>
      </c>
      <c r="F36" s="180">
        <v>4.0</v>
      </c>
      <c r="G36" s="183">
        <f t="shared" si="8"/>
        <v>90.56</v>
      </c>
      <c r="H36" s="183">
        <f t="shared" si="9"/>
        <v>7.54</v>
      </c>
      <c r="I36" s="23"/>
    </row>
    <row r="37" ht="93.75" customHeight="1">
      <c r="A37" s="179">
        <v>6.0</v>
      </c>
      <c r="B37" s="180" t="s">
        <v>266</v>
      </c>
      <c r="C37" s="181" t="s">
        <v>267</v>
      </c>
      <c r="D37" s="180" t="s">
        <v>268</v>
      </c>
      <c r="E37" s="182">
        <f>E23</f>
        <v>116.06</v>
      </c>
      <c r="F37" s="180">
        <v>2.0</v>
      </c>
      <c r="G37" s="183">
        <f t="shared" si="8"/>
        <v>232.12</v>
      </c>
      <c r="H37" s="183">
        <f t="shared" si="9"/>
        <v>19.34</v>
      </c>
      <c r="I37" s="23"/>
    </row>
    <row r="38" ht="72.0" customHeight="1">
      <c r="A38" s="179">
        <v>7.0</v>
      </c>
      <c r="B38" s="180" t="s">
        <v>290</v>
      </c>
      <c r="C38" s="181" t="s">
        <v>291</v>
      </c>
      <c r="D38" s="180" t="s">
        <v>292</v>
      </c>
      <c r="E38" s="182">
        <v>47.74</v>
      </c>
      <c r="F38" s="180">
        <v>2.0</v>
      </c>
      <c r="G38" s="183">
        <f t="shared" si="8"/>
        <v>95.48</v>
      </c>
      <c r="H38" s="183">
        <f t="shared" si="9"/>
        <v>7.95</v>
      </c>
      <c r="I38" s="23"/>
    </row>
    <row r="39" ht="54.0" customHeight="1">
      <c r="A39" s="179">
        <v>8.0</v>
      </c>
      <c r="B39" s="180" t="s">
        <v>269</v>
      </c>
      <c r="C39" s="181" t="s">
        <v>293</v>
      </c>
      <c r="D39" s="180" t="s">
        <v>268</v>
      </c>
      <c r="E39" s="182">
        <f t="shared" ref="E39:E40" si="11">E24</f>
        <v>16.77</v>
      </c>
      <c r="F39" s="180">
        <v>6.0</v>
      </c>
      <c r="G39" s="183">
        <f t="shared" si="8"/>
        <v>100.62</v>
      </c>
      <c r="H39" s="183">
        <f t="shared" si="9"/>
        <v>8.38</v>
      </c>
      <c r="I39" s="23"/>
    </row>
    <row r="40" ht="60.0" customHeight="1">
      <c r="A40" s="179">
        <v>9.0</v>
      </c>
      <c r="B40" s="180" t="s">
        <v>271</v>
      </c>
      <c r="C40" s="181" t="s">
        <v>272</v>
      </c>
      <c r="D40" s="180" t="s">
        <v>258</v>
      </c>
      <c r="E40" s="182">
        <f t="shared" si="11"/>
        <v>10.33</v>
      </c>
      <c r="F40" s="180">
        <v>1.0</v>
      </c>
      <c r="G40" s="183">
        <f t="shared" si="8"/>
        <v>10.33</v>
      </c>
      <c r="H40" s="183">
        <f t="shared" si="9"/>
        <v>0.86</v>
      </c>
      <c r="I40" s="23"/>
    </row>
    <row r="41" ht="15.75" customHeight="1">
      <c r="A41" s="184" t="s">
        <v>193</v>
      </c>
      <c r="B41" s="19"/>
      <c r="C41" s="19"/>
      <c r="D41" s="19"/>
      <c r="E41" s="19"/>
      <c r="F41" s="20"/>
      <c r="G41" s="185">
        <f>TRUNC(SUM(H32:H40),2)</f>
        <v>161.58</v>
      </c>
      <c r="H41" s="20"/>
      <c r="I41" s="23"/>
    </row>
    <row r="42" ht="15.75" customHeight="1">
      <c r="B42" s="25"/>
      <c r="D42" s="23"/>
      <c r="E42" s="7"/>
      <c r="I42" s="23"/>
    </row>
    <row r="43" ht="15.75" customHeight="1">
      <c r="B43" s="25"/>
      <c r="D43" s="23"/>
      <c r="E43" s="7"/>
      <c r="I43" s="23"/>
    </row>
    <row r="44" ht="15.75" customHeight="1">
      <c r="A44" s="175" t="s">
        <v>294</v>
      </c>
      <c r="B44" s="19"/>
      <c r="C44" s="19"/>
      <c r="D44" s="19"/>
      <c r="E44" s="19"/>
      <c r="F44" s="19"/>
      <c r="G44" s="19"/>
      <c r="H44" s="20"/>
      <c r="I44" s="23"/>
    </row>
    <row r="45" ht="15.75" customHeight="1">
      <c r="A45" s="176" t="s">
        <v>295</v>
      </c>
      <c r="B45" s="19"/>
      <c r="C45" s="19"/>
      <c r="D45" s="19"/>
      <c r="E45" s="19"/>
      <c r="F45" s="19"/>
      <c r="G45" s="19"/>
      <c r="H45" s="20"/>
      <c r="I45" s="23"/>
    </row>
    <row r="46" ht="15.75" customHeight="1">
      <c r="A46" s="178" t="s">
        <v>248</v>
      </c>
      <c r="B46" s="178" t="s">
        <v>249</v>
      </c>
      <c r="C46" s="178" t="s">
        <v>250</v>
      </c>
      <c r="D46" s="178" t="s">
        <v>251</v>
      </c>
      <c r="E46" s="178" t="s">
        <v>252</v>
      </c>
      <c r="F46" s="178" t="s">
        <v>253</v>
      </c>
      <c r="G46" s="178" t="s">
        <v>254</v>
      </c>
      <c r="H46" s="178" t="s">
        <v>255</v>
      </c>
      <c r="I46" s="23"/>
    </row>
    <row r="47" ht="70.5" customHeight="1">
      <c r="A47" s="179">
        <v>1.0</v>
      </c>
      <c r="B47" s="180" t="s">
        <v>256</v>
      </c>
      <c r="C47" s="181" t="s">
        <v>296</v>
      </c>
      <c r="D47" s="180" t="s">
        <v>258</v>
      </c>
      <c r="E47" s="182">
        <v>67.5</v>
      </c>
      <c r="F47" s="180">
        <v>4.0</v>
      </c>
      <c r="G47" s="183">
        <f t="shared" ref="G47:G62" si="12">TRUNC(F47*E47,2)</f>
        <v>270</v>
      </c>
      <c r="H47" s="183">
        <f t="shared" ref="H47:H62" si="13">TRUNC(G47/12,2)</f>
        <v>22.5</v>
      </c>
      <c r="I47" s="23"/>
    </row>
    <row r="48" ht="60.0" customHeight="1">
      <c r="A48" s="179">
        <v>2.0</v>
      </c>
      <c r="B48" s="180" t="s">
        <v>263</v>
      </c>
      <c r="C48" s="181" t="s">
        <v>297</v>
      </c>
      <c r="D48" s="180" t="s">
        <v>258</v>
      </c>
      <c r="E48" s="182">
        <v>44.5</v>
      </c>
      <c r="F48" s="180">
        <v>4.0</v>
      </c>
      <c r="G48" s="183">
        <f t="shared" si="12"/>
        <v>178</v>
      </c>
      <c r="H48" s="183">
        <f t="shared" si="13"/>
        <v>14.83</v>
      </c>
      <c r="I48" s="23"/>
    </row>
    <row r="49" ht="57.0" customHeight="1">
      <c r="A49" s="179">
        <v>3.0</v>
      </c>
      <c r="B49" s="180" t="s">
        <v>263</v>
      </c>
      <c r="C49" s="181" t="s">
        <v>298</v>
      </c>
      <c r="D49" s="180" t="s">
        <v>258</v>
      </c>
      <c r="E49" s="182">
        <f>E34</f>
        <v>46.5</v>
      </c>
      <c r="F49" s="180">
        <v>4.0</v>
      </c>
      <c r="G49" s="183">
        <f t="shared" si="12"/>
        <v>186</v>
      </c>
      <c r="H49" s="183">
        <f t="shared" si="13"/>
        <v>15.5</v>
      </c>
      <c r="I49" s="23"/>
    </row>
    <row r="50" ht="39.0" customHeight="1">
      <c r="A50" s="179">
        <v>4.0</v>
      </c>
      <c r="B50" s="190" t="s">
        <v>299</v>
      </c>
      <c r="C50" s="181" t="s">
        <v>300</v>
      </c>
      <c r="D50" s="180" t="s">
        <v>258</v>
      </c>
      <c r="E50" s="182">
        <v>27.64</v>
      </c>
      <c r="F50" s="180">
        <v>2.0</v>
      </c>
      <c r="G50" s="183">
        <f t="shared" si="12"/>
        <v>55.28</v>
      </c>
      <c r="H50" s="183">
        <f t="shared" si="13"/>
        <v>4.6</v>
      </c>
      <c r="I50" s="23"/>
    </row>
    <row r="51" ht="76.5" customHeight="1">
      <c r="A51" s="179">
        <v>5.0</v>
      </c>
      <c r="B51" s="190" t="s">
        <v>288</v>
      </c>
      <c r="C51" s="181" t="s">
        <v>289</v>
      </c>
      <c r="D51" s="180" t="s">
        <v>268</v>
      </c>
      <c r="E51" s="182">
        <v>22.64</v>
      </c>
      <c r="F51" s="180">
        <v>2.0</v>
      </c>
      <c r="G51" s="183">
        <f t="shared" si="12"/>
        <v>45.28</v>
      </c>
      <c r="H51" s="183">
        <f t="shared" si="13"/>
        <v>3.77</v>
      </c>
      <c r="I51" s="23"/>
    </row>
    <row r="52" ht="69.0" customHeight="1">
      <c r="A52" s="179">
        <v>6.0</v>
      </c>
      <c r="B52" s="180" t="s">
        <v>266</v>
      </c>
      <c r="C52" s="181" t="s">
        <v>301</v>
      </c>
      <c r="D52" s="180" t="s">
        <v>268</v>
      </c>
      <c r="E52" s="182">
        <v>91.48</v>
      </c>
      <c r="F52" s="180">
        <v>2.0</v>
      </c>
      <c r="G52" s="183">
        <f t="shared" si="12"/>
        <v>182.96</v>
      </c>
      <c r="H52" s="183">
        <f t="shared" si="13"/>
        <v>15.24</v>
      </c>
      <c r="I52" s="23"/>
    </row>
    <row r="53" ht="75.0" customHeight="1">
      <c r="A53" s="179">
        <v>7.0</v>
      </c>
      <c r="B53" s="180" t="s">
        <v>266</v>
      </c>
      <c r="C53" s="181" t="s">
        <v>302</v>
      </c>
      <c r="D53" s="180" t="s">
        <v>268</v>
      </c>
      <c r="E53" s="182">
        <v>68.8</v>
      </c>
      <c r="F53" s="180">
        <v>1.0</v>
      </c>
      <c r="G53" s="183">
        <f t="shared" si="12"/>
        <v>68.8</v>
      </c>
      <c r="H53" s="183">
        <f t="shared" si="13"/>
        <v>5.73</v>
      </c>
      <c r="I53" s="23"/>
    </row>
    <row r="54" ht="49.5" customHeight="1">
      <c r="A54" s="179">
        <v>8.0</v>
      </c>
      <c r="B54" s="180" t="s">
        <v>269</v>
      </c>
      <c r="C54" s="181" t="s">
        <v>303</v>
      </c>
      <c r="D54" s="180" t="s">
        <v>268</v>
      </c>
      <c r="E54" s="182">
        <v>17.5</v>
      </c>
      <c r="F54" s="180">
        <v>4.0</v>
      </c>
      <c r="G54" s="183">
        <f t="shared" si="12"/>
        <v>70</v>
      </c>
      <c r="H54" s="183">
        <f t="shared" si="13"/>
        <v>5.83</v>
      </c>
      <c r="I54" s="23"/>
    </row>
    <row r="55" ht="51.0" customHeight="1">
      <c r="A55" s="179">
        <v>9.0</v>
      </c>
      <c r="B55" s="180" t="s">
        <v>271</v>
      </c>
      <c r="C55" s="181" t="s">
        <v>272</v>
      </c>
      <c r="D55" s="180" t="s">
        <v>258</v>
      </c>
      <c r="E55" s="182">
        <f>E40</f>
        <v>10.33</v>
      </c>
      <c r="F55" s="180">
        <v>1.0</v>
      </c>
      <c r="G55" s="183">
        <f t="shared" si="12"/>
        <v>10.33</v>
      </c>
      <c r="H55" s="183">
        <f t="shared" si="13"/>
        <v>0.86</v>
      </c>
      <c r="I55" s="23"/>
    </row>
    <row r="56" ht="57.75" customHeight="1">
      <c r="A56" s="179">
        <v>10.0</v>
      </c>
      <c r="B56" s="180" t="s">
        <v>304</v>
      </c>
      <c r="C56" s="181" t="s">
        <v>305</v>
      </c>
      <c r="D56" s="180" t="s">
        <v>258</v>
      </c>
      <c r="E56" s="182">
        <v>46.0</v>
      </c>
      <c r="F56" s="180">
        <v>1.0</v>
      </c>
      <c r="G56" s="183">
        <f t="shared" si="12"/>
        <v>46</v>
      </c>
      <c r="H56" s="183">
        <f t="shared" si="13"/>
        <v>3.83</v>
      </c>
      <c r="I56" s="23"/>
    </row>
    <row r="57" ht="57.0" customHeight="1">
      <c r="A57" s="179">
        <v>11.0</v>
      </c>
      <c r="B57" s="180" t="s">
        <v>306</v>
      </c>
      <c r="C57" s="181" t="s">
        <v>307</v>
      </c>
      <c r="D57" s="180" t="s">
        <v>308</v>
      </c>
      <c r="E57" s="182">
        <v>377.5</v>
      </c>
      <c r="F57" s="180">
        <v>1.0</v>
      </c>
      <c r="G57" s="183">
        <f t="shared" si="12"/>
        <v>377.5</v>
      </c>
      <c r="H57" s="183">
        <f t="shared" si="13"/>
        <v>31.45</v>
      </c>
      <c r="I57" s="23"/>
    </row>
    <row r="58" ht="57.0" customHeight="1">
      <c r="A58" s="179">
        <v>12.0</v>
      </c>
      <c r="B58" s="180" t="s">
        <v>309</v>
      </c>
      <c r="C58" s="181" t="s">
        <v>310</v>
      </c>
      <c r="D58" s="180" t="s">
        <v>268</v>
      </c>
      <c r="E58" s="182">
        <v>5.94</v>
      </c>
      <c r="F58" s="180">
        <v>6.0</v>
      </c>
      <c r="G58" s="183">
        <f t="shared" si="12"/>
        <v>35.64</v>
      </c>
      <c r="H58" s="183">
        <f t="shared" si="13"/>
        <v>2.97</v>
      </c>
      <c r="I58" s="23"/>
    </row>
    <row r="59" ht="67.5" customHeight="1">
      <c r="A59" s="179">
        <v>13.0</v>
      </c>
      <c r="B59" s="180" t="s">
        <v>311</v>
      </c>
      <c r="C59" s="181" t="s">
        <v>312</v>
      </c>
      <c r="D59" s="180" t="s">
        <v>258</v>
      </c>
      <c r="E59" s="182">
        <v>9.34</v>
      </c>
      <c r="F59" s="180">
        <v>2.0</v>
      </c>
      <c r="G59" s="183">
        <f t="shared" si="12"/>
        <v>18.68</v>
      </c>
      <c r="H59" s="183">
        <f t="shared" si="13"/>
        <v>1.55</v>
      </c>
      <c r="I59" s="23"/>
    </row>
    <row r="60" ht="42.75" customHeight="1">
      <c r="A60" s="179">
        <v>14.0</v>
      </c>
      <c r="B60" s="180" t="s">
        <v>313</v>
      </c>
      <c r="C60" s="181" t="s">
        <v>314</v>
      </c>
      <c r="D60" s="180" t="s">
        <v>258</v>
      </c>
      <c r="E60" s="182">
        <v>3.05</v>
      </c>
      <c r="F60" s="180">
        <v>4.0</v>
      </c>
      <c r="G60" s="183">
        <f t="shared" si="12"/>
        <v>12.2</v>
      </c>
      <c r="H60" s="183">
        <f t="shared" si="13"/>
        <v>1.01</v>
      </c>
      <c r="I60" s="23"/>
    </row>
    <row r="61" ht="36.75" customHeight="1">
      <c r="A61" s="179">
        <v>15.0</v>
      </c>
      <c r="B61" s="180" t="s">
        <v>315</v>
      </c>
      <c r="C61" s="181" t="s">
        <v>316</v>
      </c>
      <c r="D61" s="180" t="s">
        <v>258</v>
      </c>
      <c r="E61" s="182">
        <v>46.4</v>
      </c>
      <c r="F61" s="180">
        <v>6.0</v>
      </c>
      <c r="G61" s="183">
        <f t="shared" si="12"/>
        <v>278.4</v>
      </c>
      <c r="H61" s="183">
        <f t="shared" si="13"/>
        <v>23.2</v>
      </c>
      <c r="I61" s="23"/>
    </row>
    <row r="62" ht="75.75" customHeight="1">
      <c r="A62" s="179">
        <v>16.0</v>
      </c>
      <c r="B62" s="179" t="s">
        <v>317</v>
      </c>
      <c r="C62" s="181" t="s">
        <v>318</v>
      </c>
      <c r="D62" s="180" t="s">
        <v>258</v>
      </c>
      <c r="E62" s="182">
        <v>2.65</v>
      </c>
      <c r="F62" s="180">
        <v>12.0</v>
      </c>
      <c r="G62" s="183">
        <f t="shared" si="12"/>
        <v>31.8</v>
      </c>
      <c r="H62" s="183">
        <f t="shared" si="13"/>
        <v>2.65</v>
      </c>
      <c r="I62" s="23"/>
    </row>
    <row r="63" ht="15.75" customHeight="1">
      <c r="A63" s="191" t="s">
        <v>193</v>
      </c>
      <c r="B63" s="19"/>
      <c r="C63" s="19"/>
      <c r="D63" s="19"/>
      <c r="E63" s="19"/>
      <c r="F63" s="20"/>
      <c r="G63" s="192">
        <f>TRUNC(SUM(H47:H62),2)</f>
        <v>155.52</v>
      </c>
      <c r="H63" s="20"/>
      <c r="I63" s="23"/>
    </row>
    <row r="64" ht="15.75" customHeight="1">
      <c r="B64" s="25"/>
      <c r="D64" s="23"/>
      <c r="E64" s="7"/>
      <c r="I64" s="23"/>
    </row>
    <row r="65" ht="15.75" customHeight="1">
      <c r="B65" s="25"/>
      <c r="D65" s="23"/>
      <c r="E65" s="7"/>
      <c r="I65" s="23"/>
    </row>
    <row r="66" ht="15.75" customHeight="1">
      <c r="B66" s="25"/>
      <c r="D66" s="23"/>
      <c r="E66" s="7"/>
      <c r="I66" s="23"/>
    </row>
    <row r="67" ht="15.75" customHeight="1">
      <c r="B67" s="25"/>
      <c r="D67" s="23"/>
      <c r="E67" s="7"/>
      <c r="I67" s="23"/>
    </row>
    <row r="68" ht="15.75" customHeight="1">
      <c r="B68" s="25"/>
      <c r="D68" s="23"/>
      <c r="E68" s="7"/>
      <c r="I68" s="23"/>
    </row>
    <row r="69" ht="15.75" customHeight="1">
      <c r="B69" s="25"/>
      <c r="D69" s="23"/>
      <c r="E69" s="7"/>
      <c r="I69" s="23"/>
    </row>
    <row r="70" ht="15.75" customHeight="1">
      <c r="B70" s="25"/>
      <c r="D70" s="23"/>
      <c r="E70" s="7"/>
      <c r="I70" s="23"/>
    </row>
    <row r="71" ht="15.75" customHeight="1">
      <c r="B71" s="25"/>
      <c r="D71" s="23"/>
      <c r="E71" s="7"/>
      <c r="I71" s="23"/>
    </row>
    <row r="72" ht="15.75" customHeight="1">
      <c r="B72" s="25"/>
      <c r="D72" s="23"/>
      <c r="E72" s="7"/>
      <c r="I72" s="23"/>
    </row>
    <row r="73" ht="15.75" customHeight="1">
      <c r="B73" s="25"/>
      <c r="D73" s="23"/>
      <c r="E73" s="7"/>
      <c r="I73" s="23"/>
    </row>
    <row r="74" ht="15.75" customHeight="1">
      <c r="B74" s="25"/>
      <c r="D74" s="23"/>
      <c r="E74" s="7"/>
      <c r="I74" s="23"/>
    </row>
    <row r="75" ht="15.75" customHeight="1">
      <c r="B75" s="25"/>
      <c r="D75" s="23"/>
      <c r="E75" s="7"/>
      <c r="I75" s="23"/>
    </row>
    <row r="76" ht="15.75" customHeight="1">
      <c r="B76" s="25"/>
      <c r="D76" s="23"/>
      <c r="E76" s="7"/>
      <c r="I76" s="23"/>
    </row>
    <row r="77" ht="15.75" customHeight="1">
      <c r="B77" s="25"/>
      <c r="D77" s="23"/>
      <c r="E77" s="7"/>
      <c r="I77" s="23"/>
    </row>
    <row r="78" ht="15.75" customHeight="1">
      <c r="B78" s="25"/>
      <c r="D78" s="23"/>
      <c r="E78" s="7"/>
      <c r="I78" s="23"/>
    </row>
    <row r="79" ht="15.75" customHeight="1">
      <c r="B79" s="25"/>
      <c r="D79" s="23"/>
      <c r="E79" s="7"/>
      <c r="I79" s="23"/>
    </row>
    <row r="80" ht="15.75" customHeight="1">
      <c r="B80" s="25"/>
      <c r="D80" s="23"/>
      <c r="E80" s="7"/>
      <c r="I80" s="23"/>
    </row>
    <row r="81" ht="15.75" customHeight="1">
      <c r="B81" s="25"/>
      <c r="D81" s="23"/>
      <c r="E81" s="7"/>
      <c r="I81" s="23"/>
    </row>
    <row r="82" ht="15.75" customHeight="1">
      <c r="B82" s="25"/>
      <c r="D82" s="23"/>
      <c r="E82" s="7"/>
      <c r="I82" s="23"/>
    </row>
    <row r="83" ht="15.75" customHeight="1">
      <c r="B83" s="25"/>
      <c r="D83" s="23"/>
      <c r="E83" s="7"/>
      <c r="I83" s="23"/>
    </row>
    <row r="84" ht="15.75" customHeight="1">
      <c r="B84" s="25"/>
      <c r="D84" s="23"/>
      <c r="E84" s="7"/>
      <c r="I84" s="23"/>
    </row>
    <row r="85" ht="15.75" customHeight="1">
      <c r="B85" s="25"/>
      <c r="D85" s="23"/>
      <c r="E85" s="7"/>
      <c r="I85" s="23"/>
    </row>
    <row r="86" ht="15.75" customHeight="1">
      <c r="B86" s="25"/>
      <c r="D86" s="23"/>
      <c r="E86" s="7"/>
      <c r="I86" s="23"/>
    </row>
    <row r="87" ht="15.75" customHeight="1">
      <c r="B87" s="25"/>
      <c r="D87" s="23"/>
      <c r="E87" s="7"/>
      <c r="I87" s="23"/>
    </row>
    <row r="88" ht="15.75" customHeight="1">
      <c r="B88" s="25"/>
      <c r="D88" s="23"/>
      <c r="E88" s="7"/>
      <c r="I88" s="23"/>
    </row>
    <row r="89" ht="15.75" customHeight="1">
      <c r="B89" s="25"/>
      <c r="D89" s="23"/>
      <c r="E89" s="7"/>
      <c r="I89" s="23"/>
    </row>
    <row r="90" ht="15.75" customHeight="1">
      <c r="B90" s="25"/>
      <c r="D90" s="23"/>
      <c r="E90" s="7"/>
      <c r="I90" s="23"/>
    </row>
    <row r="91" ht="15.75" customHeight="1">
      <c r="B91" s="25"/>
      <c r="D91" s="23"/>
      <c r="E91" s="7"/>
      <c r="I91" s="23"/>
    </row>
    <row r="92" ht="15.75" customHeight="1">
      <c r="B92" s="25"/>
      <c r="D92" s="23"/>
      <c r="E92" s="7"/>
      <c r="I92" s="23"/>
    </row>
    <row r="93" ht="15.75" customHeight="1">
      <c r="B93" s="25"/>
      <c r="D93" s="23"/>
      <c r="E93" s="7"/>
      <c r="I93" s="23"/>
    </row>
    <row r="94" ht="15.75" customHeight="1">
      <c r="B94" s="25"/>
      <c r="D94" s="23"/>
      <c r="E94" s="7"/>
      <c r="I94" s="23"/>
    </row>
    <row r="95" ht="15.75" customHeight="1">
      <c r="B95" s="25"/>
      <c r="D95" s="23"/>
      <c r="E95" s="7"/>
      <c r="I95" s="23"/>
    </row>
    <row r="96" ht="15.75" customHeight="1">
      <c r="B96" s="25"/>
      <c r="D96" s="23"/>
      <c r="E96" s="7"/>
      <c r="I96" s="23"/>
    </row>
    <row r="97" ht="15.75" customHeight="1">
      <c r="B97" s="25"/>
      <c r="D97" s="23"/>
      <c r="E97" s="7"/>
      <c r="I97" s="23"/>
    </row>
    <row r="98" ht="15.75" customHeight="1">
      <c r="B98" s="25"/>
      <c r="D98" s="23"/>
      <c r="E98" s="7"/>
      <c r="I98" s="23"/>
    </row>
    <row r="99" ht="15.75" customHeight="1">
      <c r="B99" s="25"/>
      <c r="D99" s="23"/>
      <c r="E99" s="7"/>
      <c r="I99" s="23"/>
    </row>
    <row r="100" ht="15.75" customHeight="1">
      <c r="B100" s="25"/>
      <c r="D100" s="23"/>
      <c r="E100" s="7"/>
      <c r="I100" s="23"/>
    </row>
    <row r="101" ht="15.75" customHeight="1">
      <c r="B101" s="25"/>
      <c r="D101" s="23"/>
      <c r="E101" s="7"/>
      <c r="I101" s="23"/>
    </row>
    <row r="102" ht="15.75" customHeight="1">
      <c r="B102" s="25"/>
      <c r="D102" s="23"/>
      <c r="E102" s="7"/>
      <c r="I102" s="23"/>
    </row>
    <row r="103" ht="15.75" customHeight="1">
      <c r="B103" s="25"/>
      <c r="D103" s="23"/>
      <c r="E103" s="7"/>
      <c r="I103" s="23"/>
    </row>
    <row r="104" ht="15.75" customHeight="1">
      <c r="B104" s="25"/>
      <c r="D104" s="23"/>
      <c r="E104" s="7"/>
      <c r="I104" s="23"/>
    </row>
    <row r="105" ht="15.75" customHeight="1">
      <c r="B105" s="25"/>
      <c r="D105" s="23"/>
      <c r="E105" s="7"/>
      <c r="I105" s="23"/>
    </row>
    <row r="106" ht="15.75" customHeight="1">
      <c r="A106" s="193"/>
      <c r="B106" s="194"/>
      <c r="C106" s="193"/>
      <c r="D106" s="195"/>
      <c r="E106" s="7"/>
      <c r="F106" s="193"/>
      <c r="G106" s="193"/>
      <c r="H106" s="193"/>
      <c r="I106" s="23"/>
    </row>
    <row r="107" ht="15.75" customHeight="1">
      <c r="A107" s="193"/>
      <c r="B107" s="194"/>
      <c r="C107" s="193"/>
      <c r="D107" s="195"/>
      <c r="E107" s="7"/>
      <c r="F107" s="193"/>
      <c r="G107" s="193"/>
      <c r="H107" s="193"/>
      <c r="I107" s="23"/>
    </row>
    <row r="108" ht="15.75" customHeight="1">
      <c r="A108" s="193"/>
      <c r="B108" s="194"/>
      <c r="C108" s="193"/>
      <c r="D108" s="195"/>
      <c r="E108" s="7"/>
      <c r="F108" s="193"/>
      <c r="G108" s="193"/>
      <c r="H108" s="193"/>
      <c r="I108" s="23"/>
    </row>
    <row r="109" ht="15.75" customHeight="1">
      <c r="A109" s="193"/>
      <c r="B109" s="194"/>
      <c r="C109" s="193"/>
      <c r="D109" s="195"/>
      <c r="E109" s="7"/>
      <c r="F109" s="193"/>
      <c r="G109" s="193"/>
      <c r="H109" s="196"/>
      <c r="I109" s="23"/>
    </row>
    <row r="110" ht="15.75" customHeight="1">
      <c r="A110" s="193"/>
      <c r="B110" s="194"/>
      <c r="C110" s="193"/>
      <c r="D110" s="195"/>
      <c r="E110" s="7"/>
      <c r="F110" s="193"/>
      <c r="G110" s="193"/>
      <c r="H110" s="193"/>
      <c r="I110" s="23"/>
    </row>
    <row r="111" ht="15.75" customHeight="1">
      <c r="A111" s="193"/>
      <c r="B111" s="194"/>
      <c r="C111" s="193"/>
      <c r="D111" s="195"/>
      <c r="E111" s="7"/>
      <c r="F111" s="193"/>
      <c r="G111" s="193"/>
      <c r="H111" s="193"/>
      <c r="I111" s="23"/>
    </row>
    <row r="112" ht="15.75" customHeight="1">
      <c r="A112" s="193"/>
      <c r="B112" s="194"/>
      <c r="C112" s="193"/>
      <c r="D112" s="195"/>
      <c r="E112" s="7"/>
      <c r="F112" s="193"/>
      <c r="G112" s="193"/>
      <c r="H112" s="193"/>
      <c r="I112" s="23"/>
    </row>
    <row r="113" ht="15.75" customHeight="1">
      <c r="A113" s="193"/>
      <c r="B113" s="194"/>
      <c r="C113" s="193"/>
      <c r="D113" s="195"/>
      <c r="E113" s="7"/>
      <c r="F113" s="193"/>
      <c r="G113" s="193"/>
      <c r="H113" s="193"/>
      <c r="I113" s="23"/>
    </row>
    <row r="114" ht="15.75" customHeight="1">
      <c r="A114" s="193"/>
      <c r="B114" s="194"/>
      <c r="C114" s="193"/>
      <c r="D114" s="195"/>
      <c r="E114" s="7"/>
      <c r="F114" s="193"/>
      <c r="G114" s="193"/>
      <c r="H114" s="193"/>
      <c r="I114" s="23"/>
    </row>
    <row r="115" ht="15.75" customHeight="1">
      <c r="A115" s="193"/>
      <c r="B115" s="194"/>
      <c r="C115" s="193"/>
      <c r="D115" s="195"/>
      <c r="E115" s="7"/>
      <c r="F115" s="193"/>
      <c r="G115" s="193"/>
      <c r="H115" s="193"/>
      <c r="I115" s="23"/>
    </row>
    <row r="116" ht="15.75" customHeight="1">
      <c r="A116" s="193"/>
      <c r="B116" s="194"/>
      <c r="C116" s="193"/>
      <c r="D116" s="195"/>
      <c r="E116" s="7"/>
      <c r="F116" s="193"/>
      <c r="G116" s="193"/>
      <c r="H116" s="193"/>
      <c r="I116" s="23"/>
    </row>
    <row r="117" ht="15.75" customHeight="1">
      <c r="A117" s="193"/>
      <c r="B117" s="194"/>
      <c r="C117" s="193"/>
      <c r="D117" s="195"/>
      <c r="E117" s="7"/>
      <c r="F117" s="193"/>
      <c r="G117" s="193"/>
      <c r="H117" s="193"/>
      <c r="I117" s="23"/>
    </row>
    <row r="118" ht="15.75" customHeight="1">
      <c r="A118" s="193"/>
      <c r="B118" s="194"/>
      <c r="C118" s="193"/>
      <c r="D118" s="195"/>
      <c r="E118" s="7"/>
      <c r="F118" s="193"/>
      <c r="G118" s="193"/>
      <c r="H118" s="193"/>
      <c r="I118" s="23"/>
    </row>
    <row r="119" ht="15.75" customHeight="1">
      <c r="A119" s="193"/>
      <c r="B119" s="194"/>
      <c r="C119" s="193"/>
      <c r="D119" s="195"/>
      <c r="E119" s="7"/>
      <c r="F119" s="193"/>
      <c r="G119" s="193"/>
      <c r="H119" s="193"/>
      <c r="I119" s="23"/>
    </row>
    <row r="120" ht="15.75" customHeight="1">
      <c r="A120" s="193"/>
      <c r="B120" s="194"/>
      <c r="C120" s="193"/>
      <c r="D120" s="195"/>
      <c r="E120" s="7"/>
      <c r="F120" s="193"/>
      <c r="G120" s="193"/>
      <c r="H120" s="193"/>
      <c r="I120" s="23"/>
    </row>
    <row r="121" ht="15.75" customHeight="1">
      <c r="A121" s="193"/>
      <c r="B121" s="194"/>
      <c r="C121" s="193"/>
      <c r="D121" s="195"/>
      <c r="E121" s="7"/>
      <c r="F121" s="193"/>
      <c r="G121" s="193"/>
      <c r="H121" s="193"/>
      <c r="I121" s="23"/>
    </row>
    <row r="122" ht="15.75" customHeight="1">
      <c r="A122" s="193"/>
      <c r="B122" s="194"/>
      <c r="C122" s="193"/>
      <c r="D122" s="195"/>
      <c r="E122" s="7"/>
      <c r="F122" s="193"/>
      <c r="G122" s="193"/>
      <c r="H122" s="193"/>
      <c r="I122" s="23"/>
    </row>
    <row r="123" ht="15.75" customHeight="1">
      <c r="A123" s="193"/>
      <c r="B123" s="194"/>
      <c r="C123" s="193"/>
      <c r="D123" s="195"/>
      <c r="E123" s="7"/>
      <c r="F123" s="193"/>
      <c r="G123" s="193"/>
      <c r="H123" s="193"/>
      <c r="I123" s="23"/>
    </row>
    <row r="124" ht="15.75" customHeight="1">
      <c r="A124" s="193"/>
      <c r="B124" s="194"/>
      <c r="C124" s="193"/>
      <c r="D124" s="195"/>
      <c r="E124" s="7"/>
      <c r="F124" s="193"/>
      <c r="G124" s="193"/>
      <c r="H124" s="193"/>
      <c r="I124" s="23"/>
    </row>
    <row r="125" ht="15.75" customHeight="1">
      <c r="A125" s="193"/>
      <c r="B125" s="194"/>
      <c r="C125" s="193"/>
      <c r="D125" s="195"/>
      <c r="E125" s="7"/>
      <c r="F125" s="193"/>
      <c r="G125" s="193"/>
      <c r="H125" s="193"/>
      <c r="I125" s="23"/>
    </row>
    <row r="126" ht="15.75" customHeight="1">
      <c r="A126" s="193"/>
      <c r="B126" s="194"/>
      <c r="C126" s="193"/>
      <c r="D126" s="195"/>
      <c r="E126" s="7"/>
      <c r="F126" s="193"/>
      <c r="G126" s="193"/>
      <c r="H126" s="193"/>
      <c r="I126" s="23"/>
    </row>
    <row r="127" ht="15.75" customHeight="1">
      <c r="A127" s="193"/>
      <c r="B127" s="194"/>
      <c r="C127" s="193"/>
      <c r="D127" s="195"/>
      <c r="E127" s="7"/>
      <c r="F127" s="193"/>
      <c r="G127" s="193"/>
      <c r="H127" s="193"/>
      <c r="I127" s="23"/>
    </row>
    <row r="128" ht="15.75" customHeight="1">
      <c r="B128" s="25"/>
      <c r="D128" s="23"/>
      <c r="E128" s="7"/>
      <c r="I128" s="23"/>
    </row>
    <row r="129" ht="15.75" customHeight="1">
      <c r="B129" s="25"/>
      <c r="D129" s="23"/>
      <c r="E129" s="7"/>
      <c r="I129" s="23"/>
    </row>
    <row r="130" ht="15.75" customHeight="1">
      <c r="B130" s="25"/>
      <c r="D130" s="23"/>
      <c r="E130" s="7"/>
      <c r="I130" s="23"/>
    </row>
    <row r="131" ht="15.75" customHeight="1">
      <c r="B131" s="25"/>
      <c r="D131" s="23"/>
      <c r="E131" s="7"/>
      <c r="I131" s="23"/>
    </row>
    <row r="132" ht="15.75" customHeight="1">
      <c r="B132" s="25"/>
      <c r="D132" s="23"/>
      <c r="E132" s="7"/>
      <c r="I132" s="23"/>
    </row>
    <row r="133" ht="15.75" customHeight="1">
      <c r="B133" s="25"/>
      <c r="D133" s="23"/>
      <c r="E133" s="7"/>
      <c r="I133" s="23"/>
    </row>
    <row r="134" ht="15.75" customHeight="1">
      <c r="B134" s="25"/>
      <c r="D134" s="23"/>
      <c r="E134" s="7"/>
      <c r="I134" s="23"/>
    </row>
    <row r="135" ht="15.75" customHeight="1">
      <c r="B135" s="25"/>
      <c r="D135" s="23"/>
      <c r="E135" s="7"/>
      <c r="I135" s="23"/>
    </row>
    <row r="136" ht="15.75" customHeight="1">
      <c r="B136" s="25"/>
      <c r="D136" s="23"/>
      <c r="E136" s="7"/>
      <c r="I136" s="23"/>
    </row>
    <row r="137" ht="15.75" customHeight="1">
      <c r="B137" s="25"/>
      <c r="D137" s="23"/>
      <c r="E137" s="7"/>
      <c r="I137" s="23"/>
    </row>
    <row r="138" ht="15.75" customHeight="1">
      <c r="B138" s="25"/>
      <c r="D138" s="23"/>
      <c r="E138" s="7"/>
      <c r="I138" s="23"/>
    </row>
    <row r="139" ht="15.75" customHeight="1">
      <c r="B139" s="25"/>
      <c r="D139" s="23"/>
      <c r="E139" s="7"/>
      <c r="I139" s="23"/>
    </row>
    <row r="140" ht="15.75" customHeight="1">
      <c r="B140" s="25"/>
      <c r="D140" s="23"/>
      <c r="E140" s="7"/>
      <c r="I140" s="23"/>
    </row>
    <row r="141" ht="15.75" customHeight="1">
      <c r="B141" s="25"/>
      <c r="D141" s="23"/>
      <c r="E141" s="7"/>
      <c r="I141" s="23"/>
    </row>
    <row r="142" ht="15.75" customHeight="1">
      <c r="B142" s="25"/>
      <c r="D142" s="23"/>
      <c r="E142" s="7"/>
      <c r="I142" s="23"/>
    </row>
    <row r="143" ht="15.75" customHeight="1">
      <c r="B143" s="25"/>
      <c r="D143" s="23"/>
      <c r="E143" s="7"/>
      <c r="I143" s="23"/>
    </row>
    <row r="144" ht="15.75" customHeight="1">
      <c r="B144" s="25"/>
      <c r="D144" s="23"/>
      <c r="E144" s="7"/>
      <c r="I144" s="23"/>
    </row>
    <row r="145" ht="15.75" customHeight="1">
      <c r="B145" s="25"/>
      <c r="D145" s="23"/>
      <c r="E145" s="7"/>
      <c r="I145" s="23"/>
    </row>
    <row r="146" ht="15.75" customHeight="1">
      <c r="B146" s="25"/>
      <c r="D146" s="23"/>
      <c r="E146" s="7"/>
      <c r="I146" s="23"/>
    </row>
    <row r="147" ht="15.75" customHeight="1">
      <c r="B147" s="25"/>
      <c r="D147" s="23"/>
      <c r="E147" s="7"/>
      <c r="I147" s="23"/>
    </row>
    <row r="148" ht="15.75" customHeight="1">
      <c r="B148" s="25"/>
      <c r="D148" s="23"/>
      <c r="E148" s="7"/>
      <c r="I148" s="23"/>
    </row>
    <row r="149" ht="15.75" customHeight="1">
      <c r="B149" s="25"/>
      <c r="D149" s="23"/>
      <c r="E149" s="7"/>
      <c r="I149" s="23"/>
    </row>
    <row r="150" ht="15.75" customHeight="1">
      <c r="B150" s="25"/>
      <c r="D150" s="23"/>
      <c r="E150" s="7"/>
      <c r="I150" s="23"/>
    </row>
    <row r="151" ht="15.75" customHeight="1">
      <c r="B151" s="25"/>
      <c r="D151" s="23"/>
      <c r="E151" s="7"/>
      <c r="I151" s="23"/>
    </row>
    <row r="152" ht="15.75" customHeight="1">
      <c r="B152" s="25"/>
      <c r="D152" s="23"/>
      <c r="E152" s="7"/>
      <c r="I152" s="23"/>
    </row>
    <row r="153" ht="15.75" customHeight="1">
      <c r="B153" s="25"/>
      <c r="D153" s="23"/>
      <c r="E153" s="7"/>
      <c r="I153" s="23"/>
    </row>
    <row r="154" ht="15.75" customHeight="1">
      <c r="B154" s="25"/>
      <c r="D154" s="23"/>
      <c r="E154" s="7"/>
      <c r="I154" s="23"/>
    </row>
    <row r="155" ht="15.75" customHeight="1">
      <c r="B155" s="25"/>
      <c r="D155" s="23"/>
      <c r="E155" s="7"/>
      <c r="I155" s="23"/>
    </row>
    <row r="156" ht="15.75" customHeight="1">
      <c r="B156" s="25"/>
      <c r="D156" s="23"/>
      <c r="E156" s="7"/>
      <c r="I156" s="23"/>
    </row>
    <row r="157" ht="15.75" customHeight="1">
      <c r="B157" s="25"/>
      <c r="D157" s="23"/>
      <c r="E157" s="7"/>
      <c r="I157" s="23"/>
    </row>
    <row r="158" ht="15.75" customHeight="1">
      <c r="B158" s="25"/>
      <c r="D158" s="23"/>
      <c r="E158" s="7"/>
      <c r="I158" s="23"/>
    </row>
    <row r="159" ht="15.75" customHeight="1">
      <c r="B159" s="25"/>
      <c r="D159" s="23"/>
      <c r="E159" s="7"/>
      <c r="I159" s="23"/>
    </row>
    <row r="160" ht="15.75" customHeight="1">
      <c r="B160" s="25"/>
      <c r="D160" s="23"/>
      <c r="E160" s="7"/>
      <c r="I160" s="23"/>
    </row>
    <row r="161" ht="15.75" customHeight="1">
      <c r="B161" s="25"/>
      <c r="D161" s="23"/>
      <c r="E161" s="7"/>
      <c r="I161" s="23"/>
    </row>
    <row r="162" ht="15.75" customHeight="1">
      <c r="B162" s="25"/>
      <c r="D162" s="23"/>
      <c r="E162" s="7"/>
      <c r="I162" s="23"/>
    </row>
    <row r="163" ht="15.75" customHeight="1">
      <c r="B163" s="25"/>
      <c r="D163" s="23"/>
      <c r="E163" s="7"/>
      <c r="I163" s="23"/>
    </row>
    <row r="164" ht="15.75" customHeight="1">
      <c r="B164" s="25"/>
      <c r="D164" s="23"/>
      <c r="E164" s="7"/>
      <c r="I164" s="23"/>
    </row>
    <row r="165" ht="15.75" customHeight="1">
      <c r="B165" s="25"/>
      <c r="D165" s="23"/>
      <c r="E165" s="7"/>
      <c r="I165" s="23"/>
    </row>
    <row r="166" ht="15.75" customHeight="1">
      <c r="B166" s="25"/>
      <c r="D166" s="23"/>
      <c r="E166" s="7"/>
      <c r="I166" s="23"/>
    </row>
    <row r="167" ht="15.75" customHeight="1">
      <c r="B167" s="25"/>
      <c r="D167" s="23"/>
      <c r="E167" s="7"/>
      <c r="I167" s="23"/>
    </row>
    <row r="168" ht="15.75" customHeight="1">
      <c r="B168" s="25"/>
      <c r="D168" s="23"/>
      <c r="E168" s="7"/>
      <c r="I168" s="23"/>
    </row>
    <row r="169" ht="15.75" customHeight="1">
      <c r="B169" s="25"/>
      <c r="D169" s="23"/>
      <c r="E169" s="7"/>
      <c r="I169" s="23"/>
    </row>
    <row r="170" ht="15.75" customHeight="1">
      <c r="B170" s="25"/>
      <c r="D170" s="23"/>
      <c r="E170" s="7"/>
      <c r="I170" s="23"/>
    </row>
    <row r="171" ht="15.75" customHeight="1">
      <c r="B171" s="25"/>
      <c r="D171" s="23"/>
      <c r="E171" s="7"/>
      <c r="I171" s="23"/>
    </row>
    <row r="172" ht="15.75" customHeight="1">
      <c r="B172" s="25"/>
      <c r="D172" s="23"/>
      <c r="E172" s="7"/>
      <c r="I172" s="23"/>
    </row>
    <row r="173" ht="15.75" customHeight="1">
      <c r="B173" s="25"/>
      <c r="D173" s="23"/>
      <c r="E173" s="7"/>
      <c r="I173" s="23"/>
    </row>
    <row r="174" ht="15.75" customHeight="1">
      <c r="B174" s="25"/>
      <c r="D174" s="23"/>
      <c r="E174" s="7"/>
      <c r="I174" s="23"/>
    </row>
    <row r="175" ht="15.75" customHeight="1">
      <c r="B175" s="25"/>
      <c r="D175" s="23"/>
      <c r="E175" s="7"/>
      <c r="I175" s="23"/>
    </row>
    <row r="176" ht="15.75" customHeight="1">
      <c r="B176" s="25"/>
      <c r="D176" s="23"/>
      <c r="E176" s="7"/>
      <c r="I176" s="23"/>
    </row>
    <row r="177" ht="15.75" customHeight="1">
      <c r="B177" s="25"/>
      <c r="D177" s="23"/>
      <c r="E177" s="7"/>
      <c r="I177" s="23"/>
    </row>
    <row r="178" ht="15.75" customHeight="1">
      <c r="B178" s="25"/>
      <c r="D178" s="23"/>
      <c r="E178" s="7"/>
      <c r="I178" s="23"/>
    </row>
    <row r="179" ht="15.75" customHeight="1">
      <c r="B179" s="25"/>
      <c r="D179" s="23"/>
      <c r="E179" s="7"/>
      <c r="I179" s="23"/>
    </row>
    <row r="180" ht="15.75" customHeight="1">
      <c r="B180" s="25"/>
      <c r="D180" s="23"/>
      <c r="E180" s="7"/>
      <c r="I180" s="23"/>
    </row>
    <row r="181" ht="15.75" customHeight="1">
      <c r="B181" s="25"/>
      <c r="D181" s="23"/>
      <c r="E181" s="7"/>
      <c r="I181" s="23"/>
    </row>
    <row r="182" ht="15.75" customHeight="1">
      <c r="B182" s="25"/>
      <c r="D182" s="23"/>
      <c r="E182" s="7"/>
      <c r="I182" s="23"/>
    </row>
    <row r="183" ht="15.75" customHeight="1">
      <c r="B183" s="25"/>
      <c r="D183" s="23"/>
      <c r="E183" s="7"/>
      <c r="I183" s="23"/>
    </row>
    <row r="184" ht="15.75" customHeight="1">
      <c r="B184" s="25"/>
      <c r="D184" s="23"/>
      <c r="E184" s="7"/>
      <c r="I184" s="23"/>
    </row>
    <row r="185" ht="15.75" customHeight="1">
      <c r="B185" s="25"/>
      <c r="D185" s="23"/>
      <c r="E185" s="7"/>
      <c r="I185" s="23"/>
    </row>
    <row r="186" ht="15.75" customHeight="1">
      <c r="B186" s="25"/>
      <c r="D186" s="23"/>
      <c r="E186" s="7"/>
      <c r="I186" s="23"/>
    </row>
    <row r="187" ht="15.75" customHeight="1">
      <c r="B187" s="25"/>
      <c r="D187" s="23"/>
      <c r="E187" s="7"/>
      <c r="I187" s="23"/>
    </row>
    <row r="188" ht="15.75" customHeight="1">
      <c r="B188" s="25"/>
      <c r="D188" s="23"/>
      <c r="E188" s="7"/>
      <c r="I188" s="23"/>
    </row>
    <row r="189" ht="15.75" customHeight="1">
      <c r="B189" s="25"/>
      <c r="D189" s="23"/>
      <c r="E189" s="7"/>
      <c r="I189" s="23"/>
    </row>
    <row r="190" ht="15.75" customHeight="1">
      <c r="B190" s="25"/>
      <c r="D190" s="23"/>
      <c r="E190" s="7"/>
      <c r="I190" s="23"/>
    </row>
    <row r="191" ht="15.75" customHeight="1">
      <c r="B191" s="25"/>
      <c r="D191" s="23"/>
      <c r="E191" s="7"/>
      <c r="I191" s="23"/>
    </row>
    <row r="192" ht="15.75" customHeight="1">
      <c r="B192" s="25"/>
      <c r="D192" s="23"/>
      <c r="E192" s="7"/>
      <c r="I192" s="23"/>
    </row>
    <row r="193" ht="15.75" customHeight="1">
      <c r="B193" s="25"/>
      <c r="D193" s="23"/>
      <c r="E193" s="7"/>
      <c r="I193" s="23"/>
    </row>
    <row r="194" ht="15.75" customHeight="1">
      <c r="B194" s="25"/>
      <c r="D194" s="23"/>
      <c r="E194" s="7"/>
      <c r="I194" s="23"/>
    </row>
    <row r="195" ht="15.75" customHeight="1">
      <c r="B195" s="25"/>
      <c r="D195" s="23"/>
      <c r="E195" s="7"/>
      <c r="I195" s="23"/>
    </row>
    <row r="196" ht="15.75" customHeight="1">
      <c r="B196" s="25"/>
      <c r="D196" s="23"/>
      <c r="E196" s="7"/>
      <c r="I196" s="23"/>
    </row>
    <row r="197" ht="15.75" customHeight="1">
      <c r="B197" s="25"/>
      <c r="D197" s="23"/>
      <c r="E197" s="7"/>
      <c r="I197" s="23"/>
    </row>
    <row r="198" ht="15.75" customHeight="1">
      <c r="B198" s="25"/>
      <c r="D198" s="23"/>
      <c r="E198" s="7"/>
      <c r="I198" s="23"/>
    </row>
    <row r="199" ht="15.75" customHeight="1">
      <c r="B199" s="25"/>
      <c r="D199" s="23"/>
      <c r="E199" s="7"/>
      <c r="I199" s="23"/>
    </row>
    <row r="200" ht="15.75" customHeight="1">
      <c r="B200" s="25"/>
      <c r="D200" s="23"/>
      <c r="E200" s="7"/>
      <c r="I200" s="23"/>
    </row>
    <row r="201" ht="15.75" customHeight="1">
      <c r="B201" s="25"/>
      <c r="D201" s="23"/>
      <c r="E201" s="7"/>
      <c r="I201" s="23"/>
    </row>
    <row r="202" ht="15.75" customHeight="1">
      <c r="B202" s="25"/>
      <c r="D202" s="23"/>
      <c r="E202" s="7"/>
      <c r="I202" s="23"/>
    </row>
    <row r="203" ht="15.75" customHeight="1">
      <c r="B203" s="25"/>
      <c r="D203" s="23"/>
      <c r="E203" s="7"/>
      <c r="I203" s="23"/>
    </row>
    <row r="204" ht="15.75" customHeight="1">
      <c r="B204" s="25"/>
      <c r="D204" s="23"/>
      <c r="E204" s="7"/>
      <c r="I204" s="23"/>
    </row>
    <row r="205" ht="15.75" customHeight="1">
      <c r="B205" s="25"/>
      <c r="D205" s="23"/>
      <c r="E205" s="7"/>
      <c r="I205" s="23"/>
    </row>
    <row r="206" ht="15.75" customHeight="1">
      <c r="B206" s="25"/>
      <c r="D206" s="23"/>
      <c r="E206" s="7"/>
      <c r="I206" s="23"/>
    </row>
    <row r="207" ht="15.75" customHeight="1">
      <c r="B207" s="25"/>
      <c r="D207" s="23"/>
      <c r="E207" s="7"/>
      <c r="I207" s="23"/>
    </row>
    <row r="208" ht="15.75" customHeight="1">
      <c r="B208" s="25"/>
      <c r="D208" s="23"/>
      <c r="E208" s="7"/>
      <c r="I208" s="23"/>
    </row>
    <row r="209" ht="15.75" customHeight="1">
      <c r="B209" s="25"/>
      <c r="D209" s="23"/>
      <c r="E209" s="7"/>
      <c r="I209" s="23"/>
    </row>
    <row r="210" ht="15.75" customHeight="1">
      <c r="B210" s="25"/>
      <c r="D210" s="23"/>
      <c r="E210" s="7"/>
      <c r="I210" s="23"/>
    </row>
    <row r="211" ht="15.75" customHeight="1">
      <c r="B211" s="25"/>
      <c r="D211" s="23"/>
      <c r="E211" s="7"/>
      <c r="I211" s="23"/>
    </row>
    <row r="212" ht="15.75" customHeight="1">
      <c r="B212" s="25"/>
      <c r="D212" s="23"/>
      <c r="E212" s="7"/>
      <c r="I212" s="23"/>
    </row>
    <row r="213" ht="15.75" customHeight="1">
      <c r="B213" s="25"/>
      <c r="D213" s="23"/>
      <c r="E213" s="7"/>
      <c r="I213" s="23"/>
    </row>
    <row r="214" ht="15.75" customHeight="1">
      <c r="B214" s="25"/>
      <c r="D214" s="23"/>
      <c r="E214" s="7"/>
      <c r="I214" s="23"/>
    </row>
    <row r="215" ht="15.75" customHeight="1">
      <c r="B215" s="25"/>
      <c r="D215" s="23"/>
      <c r="E215" s="7"/>
      <c r="I215" s="23"/>
    </row>
    <row r="216" ht="15.75" customHeight="1">
      <c r="B216" s="25"/>
      <c r="D216" s="23"/>
      <c r="E216" s="7"/>
      <c r="I216" s="23"/>
    </row>
    <row r="217" ht="15.75" customHeight="1">
      <c r="B217" s="25"/>
      <c r="D217" s="23"/>
      <c r="E217" s="7"/>
      <c r="I217" s="23"/>
    </row>
    <row r="218" ht="15.75" customHeight="1">
      <c r="B218" s="25"/>
      <c r="D218" s="23"/>
      <c r="E218" s="7"/>
      <c r="I218" s="23"/>
    </row>
    <row r="219" ht="15.75" customHeight="1">
      <c r="B219" s="25"/>
      <c r="D219" s="23"/>
      <c r="E219" s="7"/>
      <c r="I219" s="23"/>
    </row>
    <row r="220" ht="15.75" customHeight="1">
      <c r="B220" s="25"/>
      <c r="D220" s="23"/>
      <c r="E220" s="7"/>
      <c r="I220" s="23"/>
    </row>
    <row r="221" ht="15.75" customHeight="1">
      <c r="B221" s="25"/>
      <c r="D221" s="23"/>
      <c r="E221" s="7"/>
      <c r="I221" s="23"/>
    </row>
    <row r="222" ht="15.75" customHeight="1">
      <c r="B222" s="25"/>
      <c r="D222" s="23"/>
      <c r="E222" s="7"/>
      <c r="I222" s="23"/>
    </row>
    <row r="223" ht="15.75" customHeight="1">
      <c r="B223" s="25"/>
      <c r="D223" s="23"/>
      <c r="E223" s="7"/>
      <c r="I223" s="23"/>
    </row>
    <row r="224" ht="15.75" customHeight="1">
      <c r="B224" s="25"/>
      <c r="D224" s="23"/>
      <c r="E224" s="7"/>
      <c r="I224" s="23"/>
    </row>
    <row r="225" ht="15.75" customHeight="1">
      <c r="B225" s="25"/>
      <c r="D225" s="23"/>
      <c r="E225" s="7"/>
      <c r="I225" s="23"/>
    </row>
    <row r="226" ht="15.75" customHeight="1">
      <c r="B226" s="25"/>
      <c r="D226" s="23"/>
      <c r="E226" s="7"/>
      <c r="I226" s="23"/>
    </row>
    <row r="227" ht="15.75" customHeight="1">
      <c r="B227" s="25"/>
      <c r="D227" s="23"/>
      <c r="E227" s="7"/>
      <c r="I227" s="23"/>
    </row>
    <row r="228" ht="15.75" customHeight="1">
      <c r="B228" s="25"/>
      <c r="D228" s="23"/>
      <c r="E228" s="7"/>
      <c r="I228" s="23"/>
    </row>
    <row r="229" ht="15.75" customHeight="1">
      <c r="B229" s="25"/>
      <c r="D229" s="23"/>
      <c r="E229" s="7"/>
      <c r="I229" s="23"/>
    </row>
    <row r="230" ht="15.75" customHeight="1">
      <c r="B230" s="25"/>
      <c r="D230" s="23"/>
      <c r="E230" s="7"/>
      <c r="I230" s="23"/>
    </row>
    <row r="231" ht="15.75" customHeight="1">
      <c r="B231" s="25"/>
      <c r="D231" s="23"/>
      <c r="E231" s="7"/>
      <c r="I231" s="23"/>
    </row>
    <row r="232" ht="15.75" customHeight="1">
      <c r="B232" s="25"/>
      <c r="D232" s="23"/>
      <c r="E232" s="7"/>
      <c r="I232" s="23"/>
    </row>
    <row r="233" ht="15.75" customHeight="1">
      <c r="B233" s="25"/>
      <c r="D233" s="23"/>
      <c r="E233" s="7"/>
      <c r="I233" s="23"/>
    </row>
    <row r="234" ht="15.75" customHeight="1">
      <c r="B234" s="25"/>
      <c r="D234" s="23"/>
      <c r="E234" s="7"/>
      <c r="I234" s="23"/>
    </row>
    <row r="235" ht="15.75" customHeight="1">
      <c r="B235" s="25"/>
      <c r="D235" s="23"/>
      <c r="E235" s="7"/>
      <c r="I235" s="23"/>
    </row>
    <row r="236" ht="15.75" customHeight="1">
      <c r="B236" s="25"/>
      <c r="D236" s="23"/>
      <c r="E236" s="7"/>
      <c r="I236" s="23"/>
    </row>
    <row r="237" ht="15.75" customHeight="1">
      <c r="B237" s="25"/>
      <c r="D237" s="23"/>
      <c r="E237" s="7"/>
      <c r="I237" s="23"/>
    </row>
    <row r="238" ht="15.75" customHeight="1">
      <c r="B238" s="25"/>
      <c r="D238" s="23"/>
      <c r="E238" s="7"/>
      <c r="I238" s="23"/>
    </row>
    <row r="239" ht="15.75" customHeight="1">
      <c r="B239" s="25"/>
      <c r="D239" s="23"/>
      <c r="E239" s="7"/>
      <c r="I239" s="23"/>
    </row>
    <row r="240" ht="15.75" customHeight="1">
      <c r="B240" s="25"/>
      <c r="D240" s="23"/>
      <c r="E240" s="7"/>
      <c r="I240" s="23"/>
    </row>
    <row r="241" ht="15.75" customHeight="1">
      <c r="B241" s="25"/>
      <c r="D241" s="23"/>
      <c r="E241" s="7"/>
      <c r="I241" s="23"/>
    </row>
    <row r="242" ht="15.75" customHeight="1">
      <c r="B242" s="25"/>
      <c r="D242" s="23"/>
      <c r="E242" s="7"/>
      <c r="I242" s="23"/>
    </row>
    <row r="243" ht="15.75" customHeight="1">
      <c r="B243" s="25"/>
      <c r="D243" s="23"/>
      <c r="E243" s="7"/>
      <c r="I243" s="23"/>
    </row>
    <row r="244" ht="15.75" customHeight="1">
      <c r="B244" s="25"/>
      <c r="D244" s="23"/>
      <c r="E244" s="7"/>
      <c r="I244" s="23"/>
    </row>
    <row r="245" ht="15.75" customHeight="1">
      <c r="B245" s="25"/>
      <c r="D245" s="23"/>
      <c r="E245" s="7"/>
      <c r="I245" s="23"/>
    </row>
    <row r="246" ht="15.75" customHeight="1">
      <c r="B246" s="25"/>
      <c r="D246" s="23"/>
      <c r="E246" s="7"/>
      <c r="I246" s="23"/>
    </row>
    <row r="247" ht="15.75" customHeight="1">
      <c r="B247" s="25"/>
      <c r="D247" s="23"/>
      <c r="E247" s="7"/>
      <c r="I247" s="23"/>
    </row>
    <row r="248" ht="15.75" customHeight="1">
      <c r="B248" s="25"/>
      <c r="D248" s="23"/>
      <c r="E248" s="7"/>
      <c r="I248" s="23"/>
    </row>
    <row r="249" ht="15.75" customHeight="1">
      <c r="B249" s="25"/>
      <c r="D249" s="23"/>
      <c r="E249" s="7"/>
      <c r="I249" s="23"/>
    </row>
    <row r="250" ht="15.75" customHeight="1">
      <c r="B250" s="25"/>
      <c r="D250" s="23"/>
      <c r="E250" s="7"/>
      <c r="I250" s="23"/>
    </row>
    <row r="251" ht="15.75" customHeight="1">
      <c r="B251" s="25"/>
      <c r="D251" s="23"/>
      <c r="E251" s="7"/>
      <c r="I251" s="23"/>
    </row>
    <row r="252" ht="15.75" customHeight="1">
      <c r="B252" s="25"/>
      <c r="D252" s="23"/>
      <c r="E252" s="7"/>
      <c r="I252" s="23"/>
    </row>
    <row r="253" ht="15.75" customHeight="1">
      <c r="B253" s="25"/>
      <c r="D253" s="23"/>
      <c r="E253" s="7"/>
      <c r="I253" s="23"/>
    </row>
    <row r="254" ht="15.75" customHeight="1">
      <c r="B254" s="25"/>
      <c r="D254" s="23"/>
      <c r="E254" s="7"/>
      <c r="I254" s="23"/>
    </row>
    <row r="255" ht="15.75" customHeight="1">
      <c r="B255" s="25"/>
      <c r="D255" s="23"/>
      <c r="E255" s="7"/>
      <c r="I255" s="23"/>
    </row>
    <row r="256" ht="15.75" customHeight="1">
      <c r="B256" s="25"/>
      <c r="D256" s="23"/>
      <c r="E256" s="7"/>
      <c r="I256" s="23"/>
    </row>
    <row r="257" ht="15.75" customHeight="1">
      <c r="B257" s="25"/>
      <c r="D257" s="23"/>
      <c r="E257" s="7"/>
      <c r="I257" s="23"/>
    </row>
    <row r="258" ht="15.75" customHeight="1">
      <c r="B258" s="25"/>
      <c r="D258" s="23"/>
      <c r="E258" s="7"/>
      <c r="I258" s="23"/>
    </row>
    <row r="259" ht="15.75" customHeight="1">
      <c r="B259" s="25"/>
      <c r="D259" s="23"/>
      <c r="E259" s="7"/>
      <c r="I259" s="23"/>
    </row>
    <row r="260" ht="15.75" customHeight="1">
      <c r="B260" s="25"/>
      <c r="D260" s="23"/>
      <c r="E260" s="7"/>
      <c r="I260" s="23"/>
    </row>
    <row r="261" ht="15.75" customHeight="1">
      <c r="B261" s="25"/>
      <c r="D261" s="23"/>
      <c r="E261" s="7"/>
      <c r="I261" s="23"/>
    </row>
    <row r="262" ht="15.75" customHeight="1">
      <c r="B262" s="25"/>
      <c r="D262" s="23"/>
      <c r="E262" s="7"/>
      <c r="I262" s="23"/>
    </row>
    <row r="263" ht="15.75" customHeight="1">
      <c r="B263" s="25"/>
      <c r="D263" s="23"/>
      <c r="E263" s="7"/>
      <c r="I263" s="23"/>
    </row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A1:H1"/>
    <mergeCell ref="A2:H2"/>
    <mergeCell ref="A12:F12"/>
    <mergeCell ref="G12:H12"/>
    <mergeCell ref="A14:H14"/>
    <mergeCell ref="A15:H15"/>
    <mergeCell ref="G26:H26"/>
    <mergeCell ref="A63:F63"/>
    <mergeCell ref="G63:H63"/>
    <mergeCell ref="A26:F26"/>
    <mergeCell ref="A29:H29"/>
    <mergeCell ref="A30:H30"/>
    <mergeCell ref="A41:F41"/>
    <mergeCell ref="G41:H41"/>
    <mergeCell ref="A44:H44"/>
    <mergeCell ref="A45:H45"/>
  </mergeCells>
  <printOptions/>
  <pageMargins bottom="1.0" footer="0.0" header="0.0" left="0.75" right="0.75" top="1.0"/>
  <pageSetup fitToHeight="0"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8.86"/>
    <col customWidth="1" min="2" max="2" width="36.71"/>
    <col customWidth="1" min="3" max="3" width="27.0"/>
    <col customWidth="1" min="4" max="4" width="18.29"/>
    <col customWidth="1" min="5" max="5" width="13.86"/>
    <col customWidth="1" min="6" max="6" width="16.0"/>
  </cols>
  <sheetData>
    <row r="1">
      <c r="A1" s="197" t="s">
        <v>319</v>
      </c>
      <c r="B1" s="19"/>
      <c r="C1" s="19"/>
      <c r="D1" s="19"/>
      <c r="E1" s="19"/>
      <c r="F1" s="20"/>
    </row>
    <row r="2">
      <c r="A2" s="198" t="s">
        <v>248</v>
      </c>
      <c r="B2" s="198" t="s">
        <v>250</v>
      </c>
      <c r="C2" s="198" t="s">
        <v>251</v>
      </c>
      <c r="D2" s="199" t="s">
        <v>320</v>
      </c>
      <c r="E2" s="199" t="s">
        <v>236</v>
      </c>
      <c r="F2" s="198" t="s">
        <v>237</v>
      </c>
    </row>
    <row r="3">
      <c r="A3" s="200">
        <v>1.0</v>
      </c>
      <c r="B3" s="201" t="s">
        <v>321</v>
      </c>
      <c r="C3" s="200" t="s">
        <v>322</v>
      </c>
      <c r="D3" s="180">
        <v>2.0</v>
      </c>
      <c r="E3" s="202">
        <v>48.53</v>
      </c>
      <c r="F3" s="203">
        <f t="shared" ref="F3:F77" si="1">TRUNC(E3*D3,2)</f>
        <v>97.06</v>
      </c>
    </row>
    <row r="4">
      <c r="A4" s="200">
        <v>2.0</v>
      </c>
      <c r="B4" s="201" t="s">
        <v>323</v>
      </c>
      <c r="C4" s="200" t="s">
        <v>322</v>
      </c>
      <c r="D4" s="180">
        <v>2.0</v>
      </c>
      <c r="E4" s="202">
        <v>55.9</v>
      </c>
      <c r="F4" s="203">
        <f t="shared" si="1"/>
        <v>111.8</v>
      </c>
    </row>
    <row r="5">
      <c r="A5" s="200">
        <v>3.0</v>
      </c>
      <c r="B5" s="201" t="s">
        <v>324</v>
      </c>
      <c r="C5" s="200" t="s">
        <v>322</v>
      </c>
      <c r="D5" s="180">
        <v>2.0</v>
      </c>
      <c r="E5" s="202">
        <v>60.0</v>
      </c>
      <c r="F5" s="203">
        <f t="shared" si="1"/>
        <v>120</v>
      </c>
    </row>
    <row r="6">
      <c r="A6" s="200">
        <v>4.0</v>
      </c>
      <c r="B6" s="201" t="s">
        <v>325</v>
      </c>
      <c r="C6" s="200" t="s">
        <v>322</v>
      </c>
      <c r="D6" s="180">
        <v>2.0</v>
      </c>
      <c r="E6" s="202">
        <v>39.3</v>
      </c>
      <c r="F6" s="203">
        <f t="shared" si="1"/>
        <v>78.6</v>
      </c>
    </row>
    <row r="7">
      <c r="A7" s="200">
        <v>5.0</v>
      </c>
      <c r="B7" s="201" t="s">
        <v>326</v>
      </c>
      <c r="C7" s="200" t="s">
        <v>322</v>
      </c>
      <c r="D7" s="180">
        <v>2.0</v>
      </c>
      <c r="E7" s="202">
        <v>26.39</v>
      </c>
      <c r="F7" s="203">
        <f t="shared" si="1"/>
        <v>52.78</v>
      </c>
    </row>
    <row r="8">
      <c r="A8" s="200">
        <v>6.0</v>
      </c>
      <c r="B8" s="201" t="s">
        <v>327</v>
      </c>
      <c r="C8" s="200" t="s">
        <v>322</v>
      </c>
      <c r="D8" s="180">
        <v>2.0</v>
      </c>
      <c r="E8" s="202">
        <v>20.6</v>
      </c>
      <c r="F8" s="203">
        <f t="shared" si="1"/>
        <v>41.2</v>
      </c>
    </row>
    <row r="9">
      <c r="A9" s="200">
        <v>7.0</v>
      </c>
      <c r="B9" s="201" t="s">
        <v>328</v>
      </c>
      <c r="C9" s="200" t="s">
        <v>322</v>
      </c>
      <c r="D9" s="180">
        <v>2.0</v>
      </c>
      <c r="E9" s="202">
        <v>14.87</v>
      </c>
      <c r="F9" s="203">
        <f t="shared" si="1"/>
        <v>29.74</v>
      </c>
    </row>
    <row r="10">
      <c r="A10" s="200">
        <v>8.0</v>
      </c>
      <c r="B10" s="201" t="s">
        <v>329</v>
      </c>
      <c r="C10" s="200" t="s">
        <v>322</v>
      </c>
      <c r="D10" s="180">
        <v>2.0</v>
      </c>
      <c r="E10" s="202">
        <v>22.92</v>
      </c>
      <c r="F10" s="203">
        <f t="shared" si="1"/>
        <v>45.84</v>
      </c>
    </row>
    <row r="11">
      <c r="A11" s="200">
        <v>9.0</v>
      </c>
      <c r="B11" s="201" t="s">
        <v>330</v>
      </c>
      <c r="C11" s="200" t="s">
        <v>322</v>
      </c>
      <c r="D11" s="180">
        <v>2.0</v>
      </c>
      <c r="E11" s="202">
        <v>16.82</v>
      </c>
      <c r="F11" s="203">
        <f t="shared" si="1"/>
        <v>33.64</v>
      </c>
    </row>
    <row r="12">
      <c r="A12" s="200">
        <v>10.0</v>
      </c>
      <c r="B12" s="201" t="s">
        <v>331</v>
      </c>
      <c r="C12" s="200" t="s">
        <v>322</v>
      </c>
      <c r="D12" s="180">
        <v>2.0</v>
      </c>
      <c r="E12" s="202">
        <v>7.58</v>
      </c>
      <c r="F12" s="203">
        <f t="shared" si="1"/>
        <v>15.16</v>
      </c>
    </row>
    <row r="13">
      <c r="A13" s="200">
        <v>11.0</v>
      </c>
      <c r="B13" s="201" t="s">
        <v>332</v>
      </c>
      <c r="C13" s="200" t="s">
        <v>322</v>
      </c>
      <c r="D13" s="180">
        <v>2.0</v>
      </c>
      <c r="E13" s="202">
        <v>86.75</v>
      </c>
      <c r="F13" s="203">
        <f t="shared" si="1"/>
        <v>173.5</v>
      </c>
    </row>
    <row r="14">
      <c r="A14" s="200">
        <v>12.0</v>
      </c>
      <c r="B14" s="201" t="s">
        <v>333</v>
      </c>
      <c r="C14" s="200" t="s">
        <v>322</v>
      </c>
      <c r="D14" s="180">
        <v>2.0</v>
      </c>
      <c r="E14" s="202">
        <v>65.18</v>
      </c>
      <c r="F14" s="203">
        <f t="shared" si="1"/>
        <v>130.36</v>
      </c>
    </row>
    <row r="15">
      <c r="A15" s="200">
        <v>13.0</v>
      </c>
      <c r="B15" s="201" t="s">
        <v>334</v>
      </c>
      <c r="C15" s="200" t="s">
        <v>322</v>
      </c>
      <c r="D15" s="180">
        <v>2.0</v>
      </c>
      <c r="E15" s="202">
        <v>168.5</v>
      </c>
      <c r="F15" s="203">
        <f t="shared" si="1"/>
        <v>337</v>
      </c>
    </row>
    <row r="16">
      <c r="A16" s="200">
        <v>14.0</v>
      </c>
      <c r="B16" s="201" t="s">
        <v>335</v>
      </c>
      <c r="C16" s="200" t="s">
        <v>322</v>
      </c>
      <c r="D16" s="180">
        <v>2.0</v>
      </c>
      <c r="E16" s="202">
        <v>227.5</v>
      </c>
      <c r="F16" s="203">
        <f t="shared" si="1"/>
        <v>455</v>
      </c>
    </row>
    <row r="17">
      <c r="A17" s="200">
        <v>15.0</v>
      </c>
      <c r="B17" s="201" t="s">
        <v>336</v>
      </c>
      <c r="C17" s="200" t="s">
        <v>322</v>
      </c>
      <c r="D17" s="180">
        <v>2.0</v>
      </c>
      <c r="E17" s="202">
        <v>50.5</v>
      </c>
      <c r="F17" s="203">
        <f t="shared" si="1"/>
        <v>101</v>
      </c>
    </row>
    <row r="18">
      <c r="A18" s="200">
        <v>16.0</v>
      </c>
      <c r="B18" s="201" t="s">
        <v>337</v>
      </c>
      <c r="C18" s="200" t="s">
        <v>322</v>
      </c>
      <c r="D18" s="180">
        <v>2.0</v>
      </c>
      <c r="E18" s="202">
        <v>165.73</v>
      </c>
      <c r="F18" s="203">
        <f t="shared" si="1"/>
        <v>331.46</v>
      </c>
    </row>
    <row r="19">
      <c r="A19" s="200">
        <v>17.0</v>
      </c>
      <c r="B19" s="201" t="s">
        <v>338</v>
      </c>
      <c r="C19" s="200" t="s">
        <v>322</v>
      </c>
      <c r="D19" s="180">
        <v>2.0</v>
      </c>
      <c r="E19" s="202">
        <v>25.0</v>
      </c>
      <c r="F19" s="203">
        <f t="shared" si="1"/>
        <v>50</v>
      </c>
    </row>
    <row r="20">
      <c r="A20" s="200">
        <v>18.0</v>
      </c>
      <c r="B20" s="201" t="s">
        <v>339</v>
      </c>
      <c r="C20" s="200" t="s">
        <v>322</v>
      </c>
      <c r="D20" s="180">
        <v>2.0</v>
      </c>
      <c r="E20" s="202">
        <v>34.45</v>
      </c>
      <c r="F20" s="203">
        <f t="shared" si="1"/>
        <v>68.9</v>
      </c>
    </row>
    <row r="21" ht="15.75" customHeight="1">
      <c r="A21" s="200">
        <v>19.0</v>
      </c>
      <c r="B21" s="201" t="s">
        <v>340</v>
      </c>
      <c r="C21" s="200" t="s">
        <v>322</v>
      </c>
      <c r="D21" s="180">
        <v>2.0</v>
      </c>
      <c r="E21" s="202">
        <v>54.84</v>
      </c>
      <c r="F21" s="203">
        <f t="shared" si="1"/>
        <v>109.68</v>
      </c>
    </row>
    <row r="22" ht="15.75" customHeight="1">
      <c r="A22" s="200">
        <v>20.0</v>
      </c>
      <c r="B22" s="201" t="s">
        <v>341</v>
      </c>
      <c r="C22" s="200" t="s">
        <v>322</v>
      </c>
      <c r="D22" s="180">
        <v>2.0</v>
      </c>
      <c r="E22" s="202">
        <v>124.0</v>
      </c>
      <c r="F22" s="203">
        <f t="shared" si="1"/>
        <v>248</v>
      </c>
    </row>
    <row r="23" ht="15.75" customHeight="1">
      <c r="A23" s="200">
        <v>21.0</v>
      </c>
      <c r="B23" s="201" t="s">
        <v>342</v>
      </c>
      <c r="C23" s="200" t="s">
        <v>322</v>
      </c>
      <c r="D23" s="180">
        <v>2.0</v>
      </c>
      <c r="E23" s="202">
        <v>63.13</v>
      </c>
      <c r="F23" s="203">
        <f t="shared" si="1"/>
        <v>126.26</v>
      </c>
    </row>
    <row r="24" ht="15.75" customHeight="1">
      <c r="A24" s="200">
        <v>22.0</v>
      </c>
      <c r="B24" s="201" t="s">
        <v>343</v>
      </c>
      <c r="C24" s="200" t="s">
        <v>322</v>
      </c>
      <c r="D24" s="180">
        <v>2.0</v>
      </c>
      <c r="E24" s="202">
        <v>38.99</v>
      </c>
      <c r="F24" s="203">
        <f t="shared" si="1"/>
        <v>77.98</v>
      </c>
    </row>
    <row r="25" ht="15.75" customHeight="1">
      <c r="A25" s="200">
        <v>23.0</v>
      </c>
      <c r="B25" s="201" t="s">
        <v>344</v>
      </c>
      <c r="C25" s="200" t="s">
        <v>322</v>
      </c>
      <c r="D25" s="180">
        <v>2.0</v>
      </c>
      <c r="E25" s="202">
        <v>54.58</v>
      </c>
      <c r="F25" s="203">
        <f t="shared" si="1"/>
        <v>109.16</v>
      </c>
    </row>
    <row r="26" ht="15.75" customHeight="1">
      <c r="A26" s="200">
        <v>24.0</v>
      </c>
      <c r="B26" s="201" t="s">
        <v>345</v>
      </c>
      <c r="C26" s="200" t="s">
        <v>322</v>
      </c>
      <c r="D26" s="180">
        <v>2.0</v>
      </c>
      <c r="E26" s="202">
        <v>38.36</v>
      </c>
      <c r="F26" s="203">
        <f t="shared" si="1"/>
        <v>76.72</v>
      </c>
    </row>
    <row r="27" ht="15.75" customHeight="1">
      <c r="A27" s="200">
        <v>25.0</v>
      </c>
      <c r="B27" s="201" t="s">
        <v>346</v>
      </c>
      <c r="C27" s="200" t="s">
        <v>322</v>
      </c>
      <c r="D27" s="180">
        <v>2.0</v>
      </c>
      <c r="E27" s="202">
        <v>32.34</v>
      </c>
      <c r="F27" s="203">
        <f t="shared" si="1"/>
        <v>64.68</v>
      </c>
    </row>
    <row r="28" ht="15.75" customHeight="1">
      <c r="A28" s="200">
        <v>26.0</v>
      </c>
      <c r="B28" s="201" t="s">
        <v>347</v>
      </c>
      <c r="C28" s="200" t="s">
        <v>322</v>
      </c>
      <c r="D28" s="180">
        <v>2.0</v>
      </c>
      <c r="E28" s="202">
        <v>54.67</v>
      </c>
      <c r="F28" s="203">
        <f t="shared" si="1"/>
        <v>109.34</v>
      </c>
    </row>
    <row r="29" ht="15.75" customHeight="1">
      <c r="A29" s="200">
        <v>27.0</v>
      </c>
      <c r="B29" s="201" t="s">
        <v>348</v>
      </c>
      <c r="C29" s="200" t="s">
        <v>322</v>
      </c>
      <c r="D29" s="180">
        <v>2.0</v>
      </c>
      <c r="E29" s="202">
        <v>54.78</v>
      </c>
      <c r="F29" s="203">
        <f t="shared" si="1"/>
        <v>109.56</v>
      </c>
    </row>
    <row r="30" ht="15.75" customHeight="1">
      <c r="A30" s="200">
        <v>28.0</v>
      </c>
      <c r="B30" s="201" t="s">
        <v>349</v>
      </c>
      <c r="C30" s="200" t="s">
        <v>322</v>
      </c>
      <c r="D30" s="180">
        <v>2.0</v>
      </c>
      <c r="E30" s="202">
        <v>77.88</v>
      </c>
      <c r="F30" s="203">
        <f t="shared" si="1"/>
        <v>155.76</v>
      </c>
    </row>
    <row r="31" ht="15.75" customHeight="1">
      <c r="A31" s="200">
        <v>29.0</v>
      </c>
      <c r="B31" s="201" t="s">
        <v>350</v>
      </c>
      <c r="C31" s="200" t="s">
        <v>322</v>
      </c>
      <c r="D31" s="180">
        <v>2.0</v>
      </c>
      <c r="E31" s="202">
        <v>98.84</v>
      </c>
      <c r="F31" s="203">
        <f t="shared" si="1"/>
        <v>197.68</v>
      </c>
    </row>
    <row r="32" ht="15.75" customHeight="1">
      <c r="A32" s="200">
        <v>30.0</v>
      </c>
      <c r="B32" s="201" t="s">
        <v>351</v>
      </c>
      <c r="C32" s="200" t="s">
        <v>322</v>
      </c>
      <c r="D32" s="180">
        <v>2.0</v>
      </c>
      <c r="E32" s="202">
        <v>121.66</v>
      </c>
      <c r="F32" s="203">
        <f t="shared" si="1"/>
        <v>243.32</v>
      </c>
    </row>
    <row r="33" ht="15.75" customHeight="1">
      <c r="A33" s="200">
        <v>31.0</v>
      </c>
      <c r="B33" s="201" t="s">
        <v>352</v>
      </c>
      <c r="C33" s="200" t="s">
        <v>322</v>
      </c>
      <c r="D33" s="180">
        <v>2.0</v>
      </c>
      <c r="E33" s="202">
        <v>124.05</v>
      </c>
      <c r="F33" s="203">
        <f t="shared" si="1"/>
        <v>248.1</v>
      </c>
    </row>
    <row r="34" ht="15.75" customHeight="1">
      <c r="A34" s="200">
        <v>32.0</v>
      </c>
      <c r="B34" s="201" t="s">
        <v>353</v>
      </c>
      <c r="C34" s="200" t="s">
        <v>322</v>
      </c>
      <c r="D34" s="180">
        <v>2.0</v>
      </c>
      <c r="E34" s="202">
        <v>39.6</v>
      </c>
      <c r="F34" s="203">
        <f t="shared" si="1"/>
        <v>79.2</v>
      </c>
    </row>
    <row r="35" ht="15.75" customHeight="1">
      <c r="A35" s="200">
        <v>33.0</v>
      </c>
      <c r="B35" s="201" t="s">
        <v>354</v>
      </c>
      <c r="C35" s="200" t="s">
        <v>322</v>
      </c>
      <c r="D35" s="180">
        <v>2.0</v>
      </c>
      <c r="E35" s="202">
        <v>32.76</v>
      </c>
      <c r="F35" s="203">
        <f t="shared" si="1"/>
        <v>65.52</v>
      </c>
    </row>
    <row r="36" ht="15.75" customHeight="1">
      <c r="A36" s="200">
        <v>34.0</v>
      </c>
      <c r="B36" s="201" t="s">
        <v>355</v>
      </c>
      <c r="C36" s="200" t="s">
        <v>322</v>
      </c>
      <c r="D36" s="180">
        <v>2.0</v>
      </c>
      <c r="E36" s="202">
        <v>50.25</v>
      </c>
      <c r="F36" s="203">
        <f t="shared" si="1"/>
        <v>100.5</v>
      </c>
    </row>
    <row r="37" ht="15.75" customHeight="1">
      <c r="A37" s="200">
        <v>35.0</v>
      </c>
      <c r="B37" s="201" t="s">
        <v>356</v>
      </c>
      <c r="C37" s="200" t="s">
        <v>322</v>
      </c>
      <c r="D37" s="180">
        <v>2.0</v>
      </c>
      <c r="E37" s="202">
        <v>37.3</v>
      </c>
      <c r="F37" s="203">
        <f t="shared" si="1"/>
        <v>74.6</v>
      </c>
    </row>
    <row r="38" ht="15.75" customHeight="1">
      <c r="A38" s="200">
        <v>36.0</v>
      </c>
      <c r="B38" s="201" t="s">
        <v>357</v>
      </c>
      <c r="C38" s="200" t="s">
        <v>322</v>
      </c>
      <c r="D38" s="180">
        <v>2.0</v>
      </c>
      <c r="E38" s="202">
        <v>36.3</v>
      </c>
      <c r="F38" s="203">
        <f t="shared" si="1"/>
        <v>72.6</v>
      </c>
    </row>
    <row r="39" ht="15.75" customHeight="1">
      <c r="A39" s="200">
        <v>37.0</v>
      </c>
      <c r="B39" s="201" t="s">
        <v>358</v>
      </c>
      <c r="C39" s="200" t="s">
        <v>322</v>
      </c>
      <c r="D39" s="180">
        <v>2.0</v>
      </c>
      <c r="E39" s="202">
        <v>32.33</v>
      </c>
      <c r="F39" s="203">
        <f t="shared" si="1"/>
        <v>64.66</v>
      </c>
    </row>
    <row r="40" ht="15.75" customHeight="1">
      <c r="A40" s="200">
        <v>38.0</v>
      </c>
      <c r="B40" s="201" t="s">
        <v>359</v>
      </c>
      <c r="C40" s="200" t="s">
        <v>322</v>
      </c>
      <c r="D40" s="180">
        <v>2.0</v>
      </c>
      <c r="E40" s="202">
        <v>26.73</v>
      </c>
      <c r="F40" s="203">
        <f t="shared" si="1"/>
        <v>53.46</v>
      </c>
    </row>
    <row r="41" ht="15.75" customHeight="1">
      <c r="A41" s="200">
        <v>39.0</v>
      </c>
      <c r="B41" s="201" t="s">
        <v>360</v>
      </c>
      <c r="C41" s="200" t="s">
        <v>322</v>
      </c>
      <c r="D41" s="180">
        <v>2.0</v>
      </c>
      <c r="E41" s="202">
        <v>36.4</v>
      </c>
      <c r="F41" s="203">
        <f t="shared" si="1"/>
        <v>72.8</v>
      </c>
    </row>
    <row r="42" ht="15.75" customHeight="1">
      <c r="A42" s="200">
        <v>40.0</v>
      </c>
      <c r="B42" s="201" t="s">
        <v>361</v>
      </c>
      <c r="C42" s="200" t="s">
        <v>322</v>
      </c>
      <c r="D42" s="180">
        <v>2.0</v>
      </c>
      <c r="E42" s="202">
        <v>40.7</v>
      </c>
      <c r="F42" s="203">
        <f t="shared" si="1"/>
        <v>81.4</v>
      </c>
    </row>
    <row r="43" ht="15.75" customHeight="1">
      <c r="A43" s="200">
        <v>41.0</v>
      </c>
      <c r="B43" s="201" t="s">
        <v>362</v>
      </c>
      <c r="C43" s="200" t="s">
        <v>322</v>
      </c>
      <c r="D43" s="180">
        <v>2.0</v>
      </c>
      <c r="E43" s="202">
        <v>18.25</v>
      </c>
      <c r="F43" s="203">
        <f t="shared" si="1"/>
        <v>36.5</v>
      </c>
    </row>
    <row r="44" ht="15.75" customHeight="1">
      <c r="A44" s="200">
        <v>42.0</v>
      </c>
      <c r="B44" s="201" t="s">
        <v>363</v>
      </c>
      <c r="C44" s="200" t="s">
        <v>322</v>
      </c>
      <c r="D44" s="180">
        <v>2.0</v>
      </c>
      <c r="E44" s="202">
        <v>28.13</v>
      </c>
      <c r="F44" s="203">
        <f t="shared" si="1"/>
        <v>56.26</v>
      </c>
    </row>
    <row r="45" ht="15.75" customHeight="1">
      <c r="A45" s="200">
        <v>43.0</v>
      </c>
      <c r="B45" s="201" t="s">
        <v>364</v>
      </c>
      <c r="C45" s="200" t="s">
        <v>322</v>
      </c>
      <c r="D45" s="180">
        <v>2.0</v>
      </c>
      <c r="E45" s="202">
        <v>23.83</v>
      </c>
      <c r="F45" s="203">
        <f t="shared" si="1"/>
        <v>47.66</v>
      </c>
    </row>
    <row r="46" ht="15.75" customHeight="1">
      <c r="A46" s="200">
        <v>44.0</v>
      </c>
      <c r="B46" s="201" t="s">
        <v>365</v>
      </c>
      <c r="C46" s="200" t="s">
        <v>322</v>
      </c>
      <c r="D46" s="180">
        <v>2.0</v>
      </c>
      <c r="E46" s="202">
        <v>56.01</v>
      </c>
      <c r="F46" s="203">
        <f t="shared" si="1"/>
        <v>112.02</v>
      </c>
    </row>
    <row r="47" ht="15.75" customHeight="1">
      <c r="A47" s="200">
        <v>45.0</v>
      </c>
      <c r="B47" s="201" t="s">
        <v>366</v>
      </c>
      <c r="C47" s="200" t="s">
        <v>322</v>
      </c>
      <c r="D47" s="180">
        <v>2.0</v>
      </c>
      <c r="E47" s="202">
        <v>40.29</v>
      </c>
      <c r="F47" s="203">
        <f t="shared" si="1"/>
        <v>80.58</v>
      </c>
    </row>
    <row r="48" ht="15.75" customHeight="1">
      <c r="A48" s="200">
        <v>46.0</v>
      </c>
      <c r="B48" s="201" t="s">
        <v>367</v>
      </c>
      <c r="C48" s="200" t="s">
        <v>322</v>
      </c>
      <c r="D48" s="180">
        <v>2.0</v>
      </c>
      <c r="E48" s="202">
        <v>32.06</v>
      </c>
      <c r="F48" s="203">
        <f t="shared" si="1"/>
        <v>64.12</v>
      </c>
    </row>
    <row r="49" ht="15.75" customHeight="1">
      <c r="A49" s="200">
        <v>47.0</v>
      </c>
      <c r="B49" s="201" t="s">
        <v>368</v>
      </c>
      <c r="C49" s="200" t="s">
        <v>322</v>
      </c>
      <c r="D49" s="180">
        <v>2.0</v>
      </c>
      <c r="E49" s="202">
        <v>42.0</v>
      </c>
      <c r="F49" s="203">
        <f t="shared" si="1"/>
        <v>84</v>
      </c>
    </row>
    <row r="50" ht="15.75" customHeight="1">
      <c r="A50" s="200">
        <v>48.0</v>
      </c>
      <c r="B50" s="201" t="s">
        <v>369</v>
      </c>
      <c r="C50" s="200" t="s">
        <v>322</v>
      </c>
      <c r="D50" s="180">
        <v>2.0</v>
      </c>
      <c r="E50" s="202">
        <v>14.45</v>
      </c>
      <c r="F50" s="203">
        <f t="shared" si="1"/>
        <v>28.9</v>
      </c>
    </row>
    <row r="51" ht="15.75" customHeight="1">
      <c r="A51" s="200">
        <v>49.0</v>
      </c>
      <c r="B51" s="201" t="s">
        <v>370</v>
      </c>
      <c r="C51" s="200" t="s">
        <v>322</v>
      </c>
      <c r="D51" s="180">
        <v>2.0</v>
      </c>
      <c r="E51" s="202">
        <v>11.25</v>
      </c>
      <c r="F51" s="203">
        <f t="shared" si="1"/>
        <v>22.5</v>
      </c>
    </row>
    <row r="52" ht="15.75" customHeight="1">
      <c r="A52" s="200">
        <v>50.0</v>
      </c>
      <c r="B52" s="201" t="s">
        <v>371</v>
      </c>
      <c r="C52" s="200" t="s">
        <v>322</v>
      </c>
      <c r="D52" s="180">
        <v>2.0</v>
      </c>
      <c r="E52" s="202">
        <v>19.61</v>
      </c>
      <c r="F52" s="203">
        <f t="shared" si="1"/>
        <v>39.22</v>
      </c>
    </row>
    <row r="53" ht="15.75" customHeight="1">
      <c r="A53" s="200">
        <v>51.0</v>
      </c>
      <c r="B53" s="201" t="s">
        <v>372</v>
      </c>
      <c r="C53" s="200" t="s">
        <v>322</v>
      </c>
      <c r="D53" s="180">
        <v>2.0</v>
      </c>
      <c r="E53" s="202">
        <v>40.86</v>
      </c>
      <c r="F53" s="203">
        <f t="shared" si="1"/>
        <v>81.72</v>
      </c>
    </row>
    <row r="54" ht="15.75" customHeight="1">
      <c r="A54" s="200">
        <v>52.0</v>
      </c>
      <c r="B54" s="201" t="s">
        <v>373</v>
      </c>
      <c r="C54" s="200" t="s">
        <v>322</v>
      </c>
      <c r="D54" s="180">
        <v>2.0</v>
      </c>
      <c r="E54" s="202">
        <v>36.68</v>
      </c>
      <c r="F54" s="203">
        <f t="shared" si="1"/>
        <v>73.36</v>
      </c>
    </row>
    <row r="55" ht="15.75" customHeight="1">
      <c r="A55" s="200">
        <v>53.0</v>
      </c>
      <c r="B55" s="201" t="s">
        <v>374</v>
      </c>
      <c r="C55" s="200" t="s">
        <v>322</v>
      </c>
      <c r="D55" s="180">
        <v>2.0</v>
      </c>
      <c r="E55" s="202">
        <v>11.39</v>
      </c>
      <c r="F55" s="203">
        <f t="shared" si="1"/>
        <v>22.78</v>
      </c>
    </row>
    <row r="56" ht="15.75" customHeight="1">
      <c r="A56" s="200">
        <v>54.0</v>
      </c>
      <c r="B56" s="201" t="s">
        <v>375</v>
      </c>
      <c r="C56" s="200" t="s">
        <v>322</v>
      </c>
      <c r="D56" s="180">
        <v>2.0</v>
      </c>
      <c r="E56" s="202">
        <v>15.28</v>
      </c>
      <c r="F56" s="203">
        <f t="shared" si="1"/>
        <v>30.56</v>
      </c>
    </row>
    <row r="57" ht="15.75" customHeight="1">
      <c r="A57" s="200">
        <v>55.0</v>
      </c>
      <c r="B57" s="201" t="s">
        <v>376</v>
      </c>
      <c r="C57" s="200" t="s">
        <v>322</v>
      </c>
      <c r="D57" s="180">
        <v>2.0</v>
      </c>
      <c r="E57" s="202">
        <v>12.73</v>
      </c>
      <c r="F57" s="203">
        <f t="shared" si="1"/>
        <v>25.46</v>
      </c>
    </row>
    <row r="58" ht="15.75" customHeight="1">
      <c r="A58" s="200">
        <v>56.0</v>
      </c>
      <c r="B58" s="201" t="s">
        <v>377</v>
      </c>
      <c r="C58" s="200" t="s">
        <v>322</v>
      </c>
      <c r="D58" s="180">
        <v>2.0</v>
      </c>
      <c r="E58" s="202">
        <v>16.59</v>
      </c>
      <c r="F58" s="203">
        <f t="shared" si="1"/>
        <v>33.18</v>
      </c>
    </row>
    <row r="59" ht="15.75" customHeight="1">
      <c r="A59" s="200">
        <v>57.0</v>
      </c>
      <c r="B59" s="201" t="s">
        <v>378</v>
      </c>
      <c r="C59" s="200" t="s">
        <v>322</v>
      </c>
      <c r="D59" s="180">
        <v>2.0</v>
      </c>
      <c r="E59" s="202">
        <v>38.33</v>
      </c>
      <c r="F59" s="203">
        <f t="shared" si="1"/>
        <v>76.66</v>
      </c>
    </row>
    <row r="60" ht="15.75" customHeight="1">
      <c r="A60" s="200">
        <v>58.0</v>
      </c>
      <c r="B60" s="201" t="s">
        <v>379</v>
      </c>
      <c r="C60" s="200" t="s">
        <v>322</v>
      </c>
      <c r="D60" s="180">
        <v>2.0</v>
      </c>
      <c r="E60" s="202">
        <v>32.47</v>
      </c>
      <c r="F60" s="203">
        <f t="shared" si="1"/>
        <v>64.94</v>
      </c>
    </row>
    <row r="61" ht="15.75" customHeight="1">
      <c r="A61" s="200">
        <v>59.0</v>
      </c>
      <c r="B61" s="201" t="s">
        <v>380</v>
      </c>
      <c r="C61" s="200" t="s">
        <v>322</v>
      </c>
      <c r="D61" s="180">
        <v>2.0</v>
      </c>
      <c r="E61" s="202">
        <v>47.92</v>
      </c>
      <c r="F61" s="203">
        <f t="shared" si="1"/>
        <v>95.84</v>
      </c>
    </row>
    <row r="62" ht="15.75" customHeight="1">
      <c r="A62" s="200">
        <v>60.0</v>
      </c>
      <c r="B62" s="201" t="s">
        <v>381</v>
      </c>
      <c r="C62" s="200" t="s">
        <v>322</v>
      </c>
      <c r="D62" s="180">
        <v>2.0</v>
      </c>
      <c r="E62" s="202">
        <v>77.5</v>
      </c>
      <c r="F62" s="203">
        <f t="shared" si="1"/>
        <v>155</v>
      </c>
    </row>
    <row r="63" ht="15.75" customHeight="1">
      <c r="A63" s="200">
        <v>61.0</v>
      </c>
      <c r="B63" s="201" t="s">
        <v>382</v>
      </c>
      <c r="C63" s="200" t="s">
        <v>322</v>
      </c>
      <c r="D63" s="180">
        <v>2.0</v>
      </c>
      <c r="E63" s="202">
        <v>55.45</v>
      </c>
      <c r="F63" s="203">
        <f t="shared" si="1"/>
        <v>110.9</v>
      </c>
    </row>
    <row r="64" ht="15.75" customHeight="1">
      <c r="A64" s="200">
        <v>62.0</v>
      </c>
      <c r="B64" s="201" t="s">
        <v>383</v>
      </c>
      <c r="C64" s="200" t="s">
        <v>322</v>
      </c>
      <c r="D64" s="180">
        <v>2.0</v>
      </c>
      <c r="E64" s="202">
        <v>44.45</v>
      </c>
      <c r="F64" s="203">
        <f t="shared" si="1"/>
        <v>88.9</v>
      </c>
    </row>
    <row r="65" ht="15.75" customHeight="1">
      <c r="A65" s="200">
        <v>63.0</v>
      </c>
      <c r="B65" s="201" t="s">
        <v>384</v>
      </c>
      <c r="C65" s="200" t="s">
        <v>322</v>
      </c>
      <c r="D65" s="180">
        <v>2.0</v>
      </c>
      <c r="E65" s="202">
        <v>69.03</v>
      </c>
      <c r="F65" s="203">
        <f t="shared" si="1"/>
        <v>138.06</v>
      </c>
    </row>
    <row r="66" ht="15.75" customHeight="1">
      <c r="A66" s="200">
        <v>64.0</v>
      </c>
      <c r="B66" s="201" t="s">
        <v>385</v>
      </c>
      <c r="C66" s="200" t="s">
        <v>322</v>
      </c>
      <c r="D66" s="180">
        <v>2.0</v>
      </c>
      <c r="E66" s="202">
        <v>40.75</v>
      </c>
      <c r="F66" s="203">
        <f t="shared" si="1"/>
        <v>81.5</v>
      </c>
    </row>
    <row r="67" ht="15.75" customHeight="1">
      <c r="A67" s="200">
        <v>65.0</v>
      </c>
      <c r="B67" s="201" t="s">
        <v>386</v>
      </c>
      <c r="C67" s="200" t="s">
        <v>322</v>
      </c>
      <c r="D67" s="180">
        <v>2.0</v>
      </c>
      <c r="E67" s="202">
        <v>217.83</v>
      </c>
      <c r="F67" s="203">
        <f t="shared" si="1"/>
        <v>435.66</v>
      </c>
    </row>
    <row r="68" ht="15.75" customHeight="1">
      <c r="A68" s="200">
        <v>66.0</v>
      </c>
      <c r="B68" s="201" t="s">
        <v>387</v>
      </c>
      <c r="C68" s="200" t="s">
        <v>322</v>
      </c>
      <c r="D68" s="180">
        <v>2.0</v>
      </c>
      <c r="E68" s="202">
        <v>56.23</v>
      </c>
      <c r="F68" s="203">
        <f t="shared" si="1"/>
        <v>112.46</v>
      </c>
    </row>
    <row r="69" ht="15.75" customHeight="1">
      <c r="A69" s="200">
        <v>67.0</v>
      </c>
      <c r="B69" s="201" t="s">
        <v>388</v>
      </c>
      <c r="C69" s="200" t="s">
        <v>322</v>
      </c>
      <c r="D69" s="180">
        <v>2.0</v>
      </c>
      <c r="E69" s="202">
        <v>12.29</v>
      </c>
      <c r="F69" s="203">
        <f t="shared" si="1"/>
        <v>24.58</v>
      </c>
    </row>
    <row r="70" ht="15.75" customHeight="1">
      <c r="A70" s="200">
        <v>68.0</v>
      </c>
      <c r="B70" s="201" t="s">
        <v>389</v>
      </c>
      <c r="C70" s="200" t="s">
        <v>322</v>
      </c>
      <c r="D70" s="180">
        <v>2.0</v>
      </c>
      <c r="E70" s="202">
        <v>22.91</v>
      </c>
      <c r="F70" s="203">
        <f t="shared" si="1"/>
        <v>45.82</v>
      </c>
    </row>
    <row r="71" ht="15.75" customHeight="1">
      <c r="A71" s="200">
        <v>69.0</v>
      </c>
      <c r="B71" s="201" t="s">
        <v>390</v>
      </c>
      <c r="C71" s="200" t="s">
        <v>322</v>
      </c>
      <c r="D71" s="180">
        <v>2.0</v>
      </c>
      <c r="E71" s="202">
        <v>53.1</v>
      </c>
      <c r="F71" s="203">
        <f t="shared" si="1"/>
        <v>106.2</v>
      </c>
    </row>
    <row r="72" ht="15.75" customHeight="1">
      <c r="A72" s="200">
        <v>70.0</v>
      </c>
      <c r="B72" s="201" t="s">
        <v>391</v>
      </c>
      <c r="C72" s="200" t="s">
        <v>322</v>
      </c>
      <c r="D72" s="180">
        <v>2.0</v>
      </c>
      <c r="E72" s="202">
        <v>60.2</v>
      </c>
      <c r="F72" s="203">
        <f t="shared" si="1"/>
        <v>120.4</v>
      </c>
    </row>
    <row r="73" ht="15.75" customHeight="1">
      <c r="A73" s="200">
        <v>71.0</v>
      </c>
      <c r="B73" s="201" t="s">
        <v>392</v>
      </c>
      <c r="C73" s="200" t="s">
        <v>322</v>
      </c>
      <c r="D73" s="180">
        <v>2.0</v>
      </c>
      <c r="E73" s="202">
        <v>39.62</v>
      </c>
      <c r="F73" s="203">
        <f t="shared" si="1"/>
        <v>79.24</v>
      </c>
    </row>
    <row r="74" ht="15.75" customHeight="1">
      <c r="A74" s="200">
        <v>72.0</v>
      </c>
      <c r="B74" s="201" t="s">
        <v>393</v>
      </c>
      <c r="C74" s="200" t="s">
        <v>322</v>
      </c>
      <c r="D74" s="180">
        <v>2.0</v>
      </c>
      <c r="E74" s="202">
        <v>181.04</v>
      </c>
      <c r="F74" s="203">
        <f t="shared" si="1"/>
        <v>362.08</v>
      </c>
    </row>
    <row r="75" ht="15.75" customHeight="1">
      <c r="A75" s="200">
        <v>73.0</v>
      </c>
      <c r="B75" s="201" t="s">
        <v>394</v>
      </c>
      <c r="C75" s="200" t="s">
        <v>322</v>
      </c>
      <c r="D75" s="180">
        <v>2.0</v>
      </c>
      <c r="E75" s="202">
        <v>107.85</v>
      </c>
      <c r="F75" s="203">
        <f t="shared" si="1"/>
        <v>215.7</v>
      </c>
    </row>
    <row r="76" ht="15.75" customHeight="1">
      <c r="A76" s="200">
        <v>74.0</v>
      </c>
      <c r="B76" s="201" t="s">
        <v>395</v>
      </c>
      <c r="C76" s="200" t="s">
        <v>322</v>
      </c>
      <c r="D76" s="180">
        <v>2.0</v>
      </c>
      <c r="E76" s="202">
        <v>60.0</v>
      </c>
      <c r="F76" s="203">
        <f t="shared" si="1"/>
        <v>120</v>
      </c>
    </row>
    <row r="77" ht="15.75" customHeight="1">
      <c r="A77" s="200">
        <v>75.0</v>
      </c>
      <c r="B77" s="201" t="s">
        <v>396</v>
      </c>
      <c r="C77" s="200" t="s">
        <v>322</v>
      </c>
      <c r="D77" s="180">
        <v>2.0</v>
      </c>
      <c r="E77" s="202">
        <v>176.58</v>
      </c>
      <c r="F77" s="203">
        <f t="shared" si="1"/>
        <v>353.16</v>
      </c>
    </row>
    <row r="78" ht="15.75" customHeight="1">
      <c r="A78" s="204" t="s">
        <v>237</v>
      </c>
      <c r="B78" s="19"/>
      <c r="C78" s="19"/>
      <c r="D78" s="20"/>
      <c r="E78" s="205">
        <f>TRUNC(SUM(F3:F77),2)</f>
        <v>8439.94</v>
      </c>
      <c r="F78" s="20"/>
    </row>
    <row r="79" ht="15.75" customHeight="1">
      <c r="A79" s="204" t="s">
        <v>397</v>
      </c>
      <c r="B79" s="19"/>
      <c r="C79" s="19"/>
      <c r="D79" s="20"/>
      <c r="E79" s="206">
        <v>2.0</v>
      </c>
      <c r="F79" s="20"/>
    </row>
    <row r="80" ht="15.75" customHeight="1">
      <c r="A80" s="204" t="s">
        <v>398</v>
      </c>
      <c r="B80" s="19"/>
      <c r="C80" s="19"/>
      <c r="D80" s="20"/>
      <c r="E80" s="205">
        <f>TRUNC((E78/E79)/12,2)</f>
        <v>351.66</v>
      </c>
      <c r="F80" s="20"/>
    </row>
    <row r="81" ht="15.75" customHeight="1">
      <c r="A81" s="207"/>
      <c r="B81" s="207"/>
      <c r="C81" s="207"/>
      <c r="D81" s="208"/>
      <c r="E81" s="208"/>
      <c r="F81" s="207"/>
    </row>
    <row r="82" ht="15.75" customHeight="1">
      <c r="A82" s="207"/>
      <c r="B82" s="207"/>
      <c r="C82" s="207"/>
      <c r="D82" s="208"/>
      <c r="E82" s="208"/>
      <c r="F82" s="207"/>
    </row>
    <row r="83" ht="15.75" customHeight="1">
      <c r="A83" s="207"/>
      <c r="B83" s="207"/>
      <c r="C83" s="207"/>
      <c r="D83" s="208"/>
      <c r="E83" s="208"/>
      <c r="F83" s="207"/>
    </row>
    <row r="84" ht="15.75" customHeight="1">
      <c r="A84" s="206" t="s">
        <v>399</v>
      </c>
      <c r="B84" s="19"/>
      <c r="C84" s="19"/>
      <c r="D84" s="19"/>
      <c r="E84" s="19"/>
      <c r="F84" s="20"/>
    </row>
    <row r="85" ht="15.75" customHeight="1">
      <c r="A85" s="209" t="s">
        <v>248</v>
      </c>
      <c r="B85" s="209" t="s">
        <v>250</v>
      </c>
      <c r="C85" s="209" t="s">
        <v>251</v>
      </c>
      <c r="D85" s="209" t="s">
        <v>320</v>
      </c>
      <c r="E85" s="210" t="s">
        <v>236</v>
      </c>
      <c r="F85" s="210" t="s">
        <v>237</v>
      </c>
    </row>
    <row r="86" ht="15.75" customHeight="1">
      <c r="A86" s="211">
        <v>1.0</v>
      </c>
      <c r="B86" s="212" t="s">
        <v>400</v>
      </c>
      <c r="C86" s="211" t="s">
        <v>322</v>
      </c>
      <c r="D86" s="213">
        <v>2.0</v>
      </c>
      <c r="E86" s="214">
        <v>115.67</v>
      </c>
      <c r="F86" s="215">
        <f t="shared" ref="F86:F93" si="2">TRUNC(E86*D86,2)</f>
        <v>231.34</v>
      </c>
    </row>
    <row r="87" ht="15.75" customHeight="1">
      <c r="A87" s="211">
        <v>2.0</v>
      </c>
      <c r="B87" s="212" t="s">
        <v>401</v>
      </c>
      <c r="C87" s="211" t="s">
        <v>322</v>
      </c>
      <c r="D87" s="213">
        <v>2.0</v>
      </c>
      <c r="E87" s="214">
        <v>1663.76</v>
      </c>
      <c r="F87" s="215">
        <f t="shared" si="2"/>
        <v>3327.52</v>
      </c>
    </row>
    <row r="88" ht="15.75" customHeight="1">
      <c r="A88" s="211">
        <v>3.0</v>
      </c>
      <c r="B88" s="216" t="s">
        <v>402</v>
      </c>
      <c r="C88" s="211" t="s">
        <v>322</v>
      </c>
      <c r="D88" s="213">
        <v>2.0</v>
      </c>
      <c r="E88" s="214">
        <v>693.5</v>
      </c>
      <c r="F88" s="215">
        <f t="shared" si="2"/>
        <v>1387</v>
      </c>
    </row>
    <row r="89" ht="15.75" customHeight="1">
      <c r="A89" s="211">
        <v>4.0</v>
      </c>
      <c r="B89" s="212" t="s">
        <v>403</v>
      </c>
      <c r="C89" s="211" t="s">
        <v>322</v>
      </c>
      <c r="D89" s="213">
        <v>2.0</v>
      </c>
      <c r="E89" s="214">
        <v>225.0</v>
      </c>
      <c r="F89" s="215">
        <f t="shared" si="2"/>
        <v>450</v>
      </c>
    </row>
    <row r="90" ht="15.75" customHeight="1">
      <c r="A90" s="211">
        <v>5.0</v>
      </c>
      <c r="B90" s="217" t="s">
        <v>404</v>
      </c>
      <c r="C90" s="211" t="s">
        <v>322</v>
      </c>
      <c r="D90" s="213">
        <v>2.0</v>
      </c>
      <c r="E90" s="214">
        <v>341.25</v>
      </c>
      <c r="F90" s="215">
        <f t="shared" si="2"/>
        <v>682.5</v>
      </c>
    </row>
    <row r="91" ht="15.75" customHeight="1">
      <c r="A91" s="211">
        <v>6.0</v>
      </c>
      <c r="B91" s="212" t="s">
        <v>405</v>
      </c>
      <c r="C91" s="211" t="s">
        <v>322</v>
      </c>
      <c r="D91" s="213">
        <v>2.0</v>
      </c>
      <c r="E91" s="214">
        <v>604.5</v>
      </c>
      <c r="F91" s="215">
        <f t="shared" si="2"/>
        <v>1209</v>
      </c>
    </row>
    <row r="92" ht="15.75" customHeight="1">
      <c r="A92" s="211">
        <v>7.0</v>
      </c>
      <c r="B92" s="212" t="s">
        <v>406</v>
      </c>
      <c r="C92" s="211" t="s">
        <v>322</v>
      </c>
      <c r="D92" s="213">
        <v>2.0</v>
      </c>
      <c r="E92" s="214">
        <v>681.3</v>
      </c>
      <c r="F92" s="215">
        <f t="shared" si="2"/>
        <v>1362.6</v>
      </c>
    </row>
    <row r="93" ht="15.75" customHeight="1">
      <c r="A93" s="211">
        <v>8.0</v>
      </c>
      <c r="B93" s="217" t="s">
        <v>407</v>
      </c>
      <c r="C93" s="211" t="s">
        <v>322</v>
      </c>
      <c r="D93" s="213">
        <v>2.0</v>
      </c>
      <c r="E93" s="214">
        <v>295.0</v>
      </c>
      <c r="F93" s="215">
        <f t="shared" si="2"/>
        <v>590</v>
      </c>
    </row>
    <row r="94" ht="15.75" customHeight="1">
      <c r="A94" s="218" t="s">
        <v>44</v>
      </c>
      <c r="B94" s="219"/>
      <c r="C94" s="220"/>
      <c r="D94" s="221"/>
      <c r="E94" s="220"/>
      <c r="F94" s="222">
        <f>SUBTOTAL(109,'Materiais e Equipamentos'!$F$86:$F$93)</f>
        <v>9239.96</v>
      </c>
    </row>
    <row r="95" ht="15.75" customHeight="1">
      <c r="A95" s="223" t="s">
        <v>408</v>
      </c>
      <c r="B95" s="224"/>
      <c r="C95" s="224"/>
      <c r="D95" s="224"/>
      <c r="E95" s="225"/>
      <c r="F95" s="226">
        <f>'Materiais e Equipamentos'!$F$94*0.5%</f>
        <v>46.1998</v>
      </c>
    </row>
    <row r="96" ht="15.75" customHeight="1">
      <c r="A96" s="223" t="s">
        <v>409</v>
      </c>
      <c r="B96" s="224"/>
      <c r="C96" s="224"/>
      <c r="D96" s="224"/>
      <c r="E96" s="225"/>
      <c r="F96" s="227">
        <f>'Materiais e Equipamentos'!$F$94*(1-0.2)/(12*8)</f>
        <v>76.99966667</v>
      </c>
    </row>
    <row r="97" ht="15.75" customHeight="1">
      <c r="A97" s="223" t="s">
        <v>410</v>
      </c>
      <c r="B97" s="224"/>
      <c r="C97" s="224"/>
      <c r="D97" s="224"/>
      <c r="E97" s="225"/>
      <c r="F97" s="227">
        <f>F95+F96</f>
        <v>123.1994667</v>
      </c>
    </row>
    <row r="98" ht="15.75" customHeight="1">
      <c r="A98" s="223" t="s">
        <v>397</v>
      </c>
      <c r="B98" s="224"/>
      <c r="C98" s="224"/>
      <c r="D98" s="224"/>
      <c r="E98" s="225"/>
      <c r="F98" s="228">
        <v>2.0</v>
      </c>
    </row>
    <row r="99" ht="15.75" customHeight="1">
      <c r="A99" s="223" t="s">
        <v>398</v>
      </c>
      <c r="B99" s="224"/>
      <c r="C99" s="224"/>
      <c r="D99" s="224"/>
      <c r="E99" s="225"/>
      <c r="F99" s="227">
        <f>TRUNC(F97/F98,2)</f>
        <v>61.59</v>
      </c>
    </row>
    <row r="100" ht="15.75" customHeight="1">
      <c r="A100" s="208"/>
      <c r="B100" s="208"/>
      <c r="C100" s="208"/>
      <c r="D100" s="208"/>
      <c r="E100" s="208"/>
      <c r="F100" s="208"/>
    </row>
    <row r="101" ht="15.75" customHeight="1">
      <c r="A101" s="229" t="s">
        <v>411</v>
      </c>
    </row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>
      <c r="E111" s="7"/>
    </row>
    <row r="112" ht="15.75" customHeight="1">
      <c r="E112" s="7"/>
    </row>
    <row r="113" ht="15.75" customHeight="1">
      <c r="E113" s="7"/>
    </row>
    <row r="114" ht="15.75" customHeight="1">
      <c r="E114" s="7"/>
    </row>
    <row r="115" ht="15.75" customHeight="1">
      <c r="E115" s="7"/>
    </row>
    <row r="116" ht="15.75" customHeight="1">
      <c r="E116" s="7"/>
    </row>
    <row r="117" ht="15.75" customHeight="1">
      <c r="E117" s="7"/>
    </row>
    <row r="118" ht="15.75" customHeight="1">
      <c r="E118" s="7"/>
    </row>
    <row r="119" ht="15.75" customHeight="1">
      <c r="E119" s="7"/>
    </row>
    <row r="120" ht="15.75" customHeight="1">
      <c r="E120" s="7"/>
    </row>
    <row r="121" ht="15.75" customHeight="1">
      <c r="E121" s="7"/>
    </row>
    <row r="122" ht="15.75" customHeight="1">
      <c r="E122" s="7"/>
    </row>
    <row r="123" ht="15.75" customHeight="1">
      <c r="E123" s="7"/>
    </row>
    <row r="124" ht="15.75" customHeight="1">
      <c r="E124" s="7"/>
    </row>
    <row r="125" ht="15.75" customHeight="1">
      <c r="E125" s="7"/>
    </row>
    <row r="126" ht="15.75" customHeight="1">
      <c r="E126" s="7"/>
    </row>
    <row r="127" ht="15.75" customHeight="1">
      <c r="E127" s="7"/>
    </row>
    <row r="128" ht="15.75" customHeight="1">
      <c r="E128" s="7"/>
    </row>
    <row r="129" ht="15.75" customHeight="1">
      <c r="E129" s="7"/>
    </row>
    <row r="130" ht="15.75" customHeight="1">
      <c r="E130" s="7"/>
    </row>
    <row r="131" ht="15.75" customHeight="1">
      <c r="E131" s="7"/>
    </row>
    <row r="132" ht="15.75" customHeight="1">
      <c r="E132" s="7"/>
    </row>
    <row r="133" ht="15.75" customHeight="1">
      <c r="E133" s="7"/>
    </row>
    <row r="134" ht="15.75" customHeight="1">
      <c r="E134" s="7"/>
    </row>
    <row r="135" ht="15.75" customHeight="1">
      <c r="E135" s="7"/>
    </row>
    <row r="136" ht="15.75" customHeight="1">
      <c r="E136" s="7"/>
    </row>
    <row r="137" ht="15.75" customHeight="1">
      <c r="E137" s="7"/>
    </row>
    <row r="138" ht="15.75" customHeight="1">
      <c r="E138" s="7"/>
    </row>
    <row r="139" ht="15.75" customHeight="1">
      <c r="E139" s="7"/>
    </row>
    <row r="140" ht="15.75" customHeight="1">
      <c r="E140" s="7"/>
    </row>
    <row r="141" ht="15.75" customHeight="1">
      <c r="E141" s="7"/>
    </row>
    <row r="142" ht="15.75" customHeight="1">
      <c r="E142" s="7"/>
    </row>
    <row r="143" ht="15.75" customHeight="1">
      <c r="E143" s="7"/>
    </row>
    <row r="144" ht="15.75" customHeight="1">
      <c r="E144" s="7"/>
    </row>
    <row r="145" ht="15.75" customHeight="1">
      <c r="E145" s="7"/>
    </row>
    <row r="146" ht="15.75" customHeight="1">
      <c r="E146" s="7"/>
    </row>
    <row r="147" ht="15.75" customHeight="1">
      <c r="E147" s="7"/>
    </row>
    <row r="148" ht="15.75" customHeight="1">
      <c r="E148" s="7"/>
    </row>
    <row r="149" ht="15.75" customHeight="1">
      <c r="E149" s="7"/>
    </row>
    <row r="150" ht="15.75" customHeight="1">
      <c r="E150" s="7"/>
    </row>
    <row r="151" ht="15.75" customHeight="1">
      <c r="E151" s="7"/>
    </row>
    <row r="152" ht="15.75" customHeight="1">
      <c r="E152" s="7"/>
    </row>
    <row r="153" ht="15.75" customHeight="1">
      <c r="E153" s="7"/>
    </row>
    <row r="154" ht="15.75" customHeight="1">
      <c r="E154" s="7"/>
    </row>
    <row r="155" ht="15.75" customHeight="1">
      <c r="E155" s="7"/>
    </row>
    <row r="156" ht="15.75" customHeight="1">
      <c r="E156" s="7"/>
    </row>
    <row r="157" ht="15.75" customHeight="1">
      <c r="E157" s="7"/>
    </row>
    <row r="158" ht="15.75" customHeight="1">
      <c r="E158" s="7"/>
    </row>
    <row r="159" ht="15.75" customHeight="1">
      <c r="E159" s="7"/>
    </row>
    <row r="160" ht="15.75" customHeight="1">
      <c r="E160" s="7"/>
    </row>
    <row r="161" ht="15.75" customHeight="1">
      <c r="E161" s="7"/>
    </row>
    <row r="162" ht="15.75" customHeight="1">
      <c r="E162" s="7"/>
    </row>
    <row r="163" ht="15.75" customHeight="1">
      <c r="E163" s="7"/>
    </row>
    <row r="164" ht="15.75" customHeight="1">
      <c r="E164" s="7"/>
    </row>
    <row r="165" ht="15.75" customHeight="1">
      <c r="E165" s="7"/>
    </row>
    <row r="166" ht="15.75" customHeight="1">
      <c r="E166" s="7"/>
    </row>
    <row r="167" ht="15.75" customHeight="1">
      <c r="E167" s="7"/>
    </row>
    <row r="168" ht="15.75" customHeight="1">
      <c r="E168" s="7"/>
    </row>
    <row r="169" ht="15.75" customHeight="1">
      <c r="E169" s="7"/>
    </row>
    <row r="170" ht="15.75" customHeight="1">
      <c r="E170" s="7"/>
    </row>
    <row r="171" ht="15.75" customHeight="1">
      <c r="E171" s="7"/>
    </row>
    <row r="172" ht="15.75" customHeight="1">
      <c r="E172" s="7"/>
    </row>
    <row r="173" ht="15.75" customHeight="1">
      <c r="E173" s="7"/>
    </row>
    <row r="174" ht="15.75" customHeight="1">
      <c r="E174" s="7"/>
    </row>
    <row r="175" ht="15.75" customHeight="1">
      <c r="E175" s="7"/>
    </row>
    <row r="176" ht="15.75" customHeight="1">
      <c r="E176" s="7"/>
    </row>
    <row r="177" ht="15.75" customHeight="1">
      <c r="E177" s="7"/>
    </row>
    <row r="178" ht="15.75" customHeight="1">
      <c r="E178" s="7"/>
    </row>
    <row r="179" ht="15.75" customHeight="1">
      <c r="E179" s="7"/>
    </row>
    <row r="180" ht="15.75" customHeight="1">
      <c r="E180" s="7"/>
    </row>
    <row r="181" ht="15.75" customHeight="1">
      <c r="E181" s="7"/>
    </row>
    <row r="182" ht="15.75" customHeight="1">
      <c r="E182" s="7"/>
    </row>
    <row r="183" ht="15.75" customHeight="1">
      <c r="E183" s="7"/>
    </row>
    <row r="184" ht="15.75" customHeight="1">
      <c r="E184" s="7"/>
    </row>
    <row r="185" ht="15.75" customHeight="1">
      <c r="E185" s="7"/>
    </row>
    <row r="186" ht="15.75" customHeight="1">
      <c r="E186" s="7"/>
    </row>
    <row r="187" ht="15.75" customHeight="1">
      <c r="E187" s="7"/>
    </row>
    <row r="188" ht="15.75" customHeight="1">
      <c r="E188" s="7"/>
    </row>
    <row r="189" ht="15.75" customHeight="1">
      <c r="E189" s="7"/>
    </row>
    <row r="190" ht="15.75" customHeight="1">
      <c r="E190" s="7"/>
    </row>
    <row r="191" ht="15.75" customHeight="1">
      <c r="E191" s="7"/>
    </row>
    <row r="192" ht="15.75" customHeight="1">
      <c r="E192" s="7"/>
    </row>
    <row r="193" ht="15.75" customHeight="1">
      <c r="E193" s="7"/>
    </row>
    <row r="194" ht="15.75" customHeight="1">
      <c r="E194" s="7"/>
    </row>
    <row r="195" ht="15.75" customHeight="1">
      <c r="E195" s="7"/>
    </row>
    <row r="196" ht="15.75" customHeight="1">
      <c r="E196" s="7"/>
    </row>
    <row r="197" ht="15.75" customHeight="1">
      <c r="E197" s="7"/>
    </row>
    <row r="198" ht="15.75" customHeight="1">
      <c r="E198" s="7"/>
    </row>
    <row r="199" ht="15.75" customHeight="1">
      <c r="E199" s="7"/>
    </row>
    <row r="200" ht="15.75" customHeight="1">
      <c r="E200" s="7"/>
    </row>
    <row r="201" ht="15.75" customHeight="1">
      <c r="E201" s="7"/>
    </row>
    <row r="202" ht="15.75" customHeight="1">
      <c r="E202" s="7"/>
    </row>
    <row r="203" ht="15.75" customHeight="1">
      <c r="E203" s="7"/>
    </row>
    <row r="204" ht="15.75" customHeight="1">
      <c r="E204" s="7"/>
    </row>
    <row r="205" ht="15.75" customHeight="1">
      <c r="E205" s="7"/>
    </row>
    <row r="206" ht="15.75" customHeight="1">
      <c r="E206" s="7"/>
    </row>
    <row r="207" ht="15.75" customHeight="1">
      <c r="E207" s="7"/>
    </row>
    <row r="208" ht="15.75" customHeight="1">
      <c r="E208" s="7"/>
    </row>
    <row r="209" ht="15.75" customHeight="1">
      <c r="E209" s="7"/>
    </row>
    <row r="210" ht="15.75" customHeight="1">
      <c r="E210" s="7"/>
    </row>
    <row r="211" ht="15.75" customHeight="1">
      <c r="E211" s="7"/>
    </row>
    <row r="212" ht="15.75" customHeight="1">
      <c r="E212" s="7"/>
    </row>
    <row r="213" ht="15.75" customHeight="1">
      <c r="E213" s="7"/>
    </row>
    <row r="214" ht="15.75" customHeight="1">
      <c r="E214" s="7"/>
    </row>
    <row r="215" ht="15.75" customHeight="1">
      <c r="E215" s="7"/>
    </row>
    <row r="216" ht="15.75" customHeight="1">
      <c r="E216" s="7"/>
    </row>
    <row r="217" ht="15.75" customHeight="1">
      <c r="E217" s="7"/>
    </row>
    <row r="218" ht="15.75" customHeight="1">
      <c r="E218" s="7"/>
    </row>
    <row r="219" ht="15.75" customHeight="1">
      <c r="E219" s="7"/>
    </row>
    <row r="220" ht="15.75" customHeight="1">
      <c r="E220" s="7"/>
    </row>
    <row r="221" ht="15.75" customHeight="1">
      <c r="E221" s="7"/>
    </row>
    <row r="222" ht="15.75" customHeight="1">
      <c r="E222" s="7"/>
    </row>
    <row r="223" ht="15.75" customHeight="1">
      <c r="E223" s="7"/>
    </row>
    <row r="224" ht="15.75" customHeight="1">
      <c r="E224" s="7"/>
    </row>
    <row r="225" ht="15.75" customHeight="1">
      <c r="E225" s="7"/>
    </row>
    <row r="226" ht="15.75" customHeight="1">
      <c r="E226" s="7"/>
    </row>
    <row r="227" ht="15.75" customHeight="1">
      <c r="E227" s="7"/>
    </row>
    <row r="228" ht="15.75" customHeight="1">
      <c r="E228" s="7"/>
    </row>
    <row r="229" ht="15.75" customHeight="1">
      <c r="E229" s="7"/>
    </row>
    <row r="230" ht="15.75" customHeight="1">
      <c r="E230" s="7"/>
    </row>
    <row r="231" ht="15.75" customHeight="1">
      <c r="E231" s="7"/>
    </row>
    <row r="232" ht="15.75" customHeight="1">
      <c r="E232" s="7"/>
    </row>
    <row r="233" ht="15.75" customHeight="1">
      <c r="E233" s="7"/>
    </row>
    <row r="234" ht="15.75" customHeight="1">
      <c r="E234" s="7"/>
    </row>
    <row r="235" ht="15.75" customHeight="1">
      <c r="E235" s="7"/>
    </row>
    <row r="236" ht="15.75" customHeight="1">
      <c r="E236" s="7"/>
    </row>
    <row r="237" ht="15.75" customHeight="1">
      <c r="E237" s="7"/>
    </row>
    <row r="238" ht="15.75" customHeight="1">
      <c r="E238" s="7"/>
    </row>
    <row r="239" ht="15.75" customHeight="1">
      <c r="E239" s="7"/>
    </row>
    <row r="240" ht="15.75" customHeight="1">
      <c r="E240" s="7"/>
    </row>
    <row r="241" ht="15.75" customHeight="1">
      <c r="E241" s="7"/>
    </row>
    <row r="242" ht="15.75" customHeight="1">
      <c r="E242" s="7"/>
    </row>
    <row r="243" ht="15.75" customHeight="1">
      <c r="E243" s="7"/>
    </row>
    <row r="244" ht="15.75" customHeight="1">
      <c r="E244" s="7"/>
    </row>
    <row r="245" ht="15.75" customHeight="1">
      <c r="E245" s="7"/>
    </row>
    <row r="246" ht="15.75" customHeight="1">
      <c r="E246" s="7"/>
    </row>
    <row r="247" ht="15.75" customHeight="1">
      <c r="E247" s="7"/>
    </row>
    <row r="248" ht="15.75" customHeight="1">
      <c r="E248" s="7"/>
    </row>
    <row r="249" ht="15.75" customHeight="1">
      <c r="E249" s="7"/>
    </row>
    <row r="250" ht="15.75" customHeight="1">
      <c r="E250" s="7"/>
    </row>
    <row r="251" ht="15.75" customHeight="1">
      <c r="E251" s="7"/>
    </row>
    <row r="252" ht="15.75" customHeight="1">
      <c r="E252" s="7"/>
    </row>
    <row r="253" ht="15.75" customHeight="1">
      <c r="E253" s="7"/>
    </row>
    <row r="254" ht="15.75" customHeight="1">
      <c r="E254" s="7"/>
    </row>
    <row r="255" ht="15.75" customHeight="1">
      <c r="E255" s="7"/>
    </row>
    <row r="256" ht="15.75" customHeight="1">
      <c r="E256" s="7"/>
    </row>
    <row r="257" ht="15.75" customHeight="1">
      <c r="E257" s="7"/>
    </row>
    <row r="258" ht="15.75" customHeight="1">
      <c r="E258" s="7"/>
    </row>
    <row r="259" ht="15.75" customHeight="1">
      <c r="E259" s="7"/>
    </row>
    <row r="260" ht="15.75" customHeight="1">
      <c r="E260" s="7"/>
    </row>
    <row r="261" ht="15.75" customHeight="1">
      <c r="E261" s="7"/>
    </row>
    <row r="262" ht="15.75" customHeight="1">
      <c r="E262" s="7"/>
    </row>
    <row r="263" ht="15.75" customHeight="1">
      <c r="E263" s="7"/>
    </row>
    <row r="264" ht="15.75" customHeight="1">
      <c r="E264" s="7"/>
    </row>
    <row r="265" ht="15.75" customHeight="1">
      <c r="E265" s="7"/>
    </row>
    <row r="266" ht="15.75" customHeight="1">
      <c r="E266" s="7"/>
    </row>
    <row r="267" ht="15.75" customHeight="1">
      <c r="E267" s="7"/>
    </row>
    <row r="268" ht="15.75" customHeight="1">
      <c r="E268" s="7"/>
    </row>
    <row r="269" ht="15.75" customHeight="1">
      <c r="E269" s="7"/>
    </row>
    <row r="270" ht="15.75" customHeight="1">
      <c r="E270" s="7"/>
    </row>
    <row r="271" ht="15.75" customHeight="1">
      <c r="E271" s="7"/>
    </row>
    <row r="272" ht="15.75" customHeight="1">
      <c r="E272" s="7"/>
    </row>
    <row r="273" ht="15.75" customHeight="1">
      <c r="E273" s="7"/>
    </row>
    <row r="274" ht="15.75" customHeight="1">
      <c r="E274" s="7"/>
    </row>
    <row r="275" ht="15.75" customHeight="1">
      <c r="E275" s="7"/>
    </row>
    <row r="276" ht="15.75" customHeight="1">
      <c r="E276" s="7"/>
    </row>
    <row r="277" ht="15.75" customHeight="1">
      <c r="E277" s="7"/>
    </row>
    <row r="278" ht="15.75" customHeight="1">
      <c r="E278" s="7"/>
    </row>
    <row r="279" ht="15.75" customHeight="1">
      <c r="E279" s="7"/>
    </row>
    <row r="280" ht="15.75" customHeight="1">
      <c r="E280" s="7"/>
    </row>
    <row r="281" ht="15.75" customHeight="1">
      <c r="E281" s="7"/>
    </row>
    <row r="282" ht="15.75" customHeight="1">
      <c r="E282" s="7"/>
    </row>
    <row r="283" ht="15.75" customHeight="1">
      <c r="E283" s="7"/>
    </row>
    <row r="284" ht="15.75" customHeight="1">
      <c r="E284" s="7"/>
    </row>
    <row r="285" ht="15.75" customHeight="1">
      <c r="E285" s="7"/>
    </row>
    <row r="286" ht="15.75" customHeight="1">
      <c r="E286" s="7"/>
    </row>
    <row r="287" ht="15.75" customHeight="1">
      <c r="E287" s="7"/>
    </row>
    <row r="288" ht="15.75" customHeight="1">
      <c r="E288" s="7"/>
    </row>
    <row r="289" ht="15.75" customHeight="1">
      <c r="E289" s="7"/>
    </row>
    <row r="290" ht="15.75" customHeight="1">
      <c r="E290" s="7"/>
    </row>
    <row r="291" ht="15.75" customHeight="1">
      <c r="E291" s="7"/>
    </row>
    <row r="292" ht="15.75" customHeight="1">
      <c r="E292" s="7"/>
    </row>
    <row r="293" ht="15.75" customHeight="1">
      <c r="E293" s="7"/>
    </row>
    <row r="294" ht="15.75" customHeight="1">
      <c r="E294" s="7"/>
    </row>
    <row r="295" ht="15.75" customHeight="1">
      <c r="E295" s="7"/>
    </row>
    <row r="296" ht="15.75" customHeight="1">
      <c r="E296" s="7"/>
    </row>
    <row r="297" ht="15.75" customHeight="1">
      <c r="E297" s="7"/>
    </row>
    <row r="298" ht="15.75" customHeight="1">
      <c r="E298" s="7"/>
    </row>
    <row r="299" ht="15.75" customHeight="1">
      <c r="E299" s="7"/>
    </row>
    <row r="300" ht="15.75" customHeight="1">
      <c r="E300" s="7"/>
    </row>
    <row r="301" ht="15.75" customHeight="1">
      <c r="E301" s="7"/>
    </row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4">
    <mergeCell ref="A84:F84"/>
    <mergeCell ref="A95:E95"/>
    <mergeCell ref="A96:E96"/>
    <mergeCell ref="A97:E97"/>
    <mergeCell ref="A98:E98"/>
    <mergeCell ref="A99:E99"/>
    <mergeCell ref="A101:F110"/>
    <mergeCell ref="A1:F1"/>
    <mergeCell ref="A78:D78"/>
    <mergeCell ref="E78:F78"/>
    <mergeCell ref="A79:D79"/>
    <mergeCell ref="E79:F79"/>
    <mergeCell ref="A80:D80"/>
    <mergeCell ref="E80:F80"/>
  </mergeCells>
  <printOptions/>
  <pageMargins bottom="1.0" footer="0.0" header="0.0" left="0.75" right="0.75" top="1.0"/>
  <pageSetup fitToHeight="0" paperSize="9" orientation="portrait"/>
  <drawing r:id="rId1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34.43"/>
    <col customWidth="1" min="3" max="3" width="12.43"/>
    <col customWidth="1" min="4" max="4" width="14.57"/>
    <col customWidth="1" min="5" max="5" width="13.14"/>
    <col customWidth="1" min="6" max="6" width="12.71"/>
  </cols>
  <sheetData>
    <row r="1">
      <c r="A1" s="191" t="s">
        <v>412</v>
      </c>
      <c r="B1" s="19"/>
      <c r="C1" s="19"/>
      <c r="D1" s="19"/>
      <c r="E1" s="19"/>
      <c r="F1" s="20"/>
    </row>
    <row r="2">
      <c r="A2" s="230" t="s">
        <v>248</v>
      </c>
      <c r="B2" s="230" t="s">
        <v>250</v>
      </c>
      <c r="C2" s="230" t="s">
        <v>251</v>
      </c>
      <c r="D2" s="230" t="s">
        <v>253</v>
      </c>
      <c r="E2" s="231" t="s">
        <v>236</v>
      </c>
      <c r="F2" s="230" t="s">
        <v>237</v>
      </c>
    </row>
    <row r="3">
      <c r="A3" s="232"/>
      <c r="B3" s="232"/>
      <c r="C3" s="232"/>
      <c r="D3" s="232"/>
      <c r="E3" s="232"/>
      <c r="F3" s="232"/>
    </row>
    <row r="4">
      <c r="A4" s="233"/>
      <c r="B4" s="233"/>
      <c r="C4" s="233"/>
      <c r="D4" s="233"/>
      <c r="E4" s="233"/>
      <c r="F4" s="233"/>
    </row>
    <row r="5">
      <c r="A5" s="234">
        <v>1.0</v>
      </c>
      <c r="B5" s="235" t="s">
        <v>413</v>
      </c>
      <c r="E5" s="7"/>
    </row>
    <row r="6">
      <c r="B6" s="236" t="s">
        <v>414</v>
      </c>
      <c r="C6" s="180" t="s">
        <v>258</v>
      </c>
      <c r="D6" s="180">
        <v>1.0</v>
      </c>
      <c r="E6" s="237">
        <v>39.15</v>
      </c>
      <c r="F6" s="238">
        <f t="shared" ref="F6:F18" si="1">TRUNC(E6*D6,2)</f>
        <v>39.15</v>
      </c>
      <c r="G6" s="239"/>
      <c r="H6" s="239"/>
      <c r="I6" s="239"/>
      <c r="J6" s="239"/>
      <c r="K6" s="239"/>
      <c r="L6" s="239"/>
      <c r="M6" s="239"/>
      <c r="N6" s="239"/>
      <c r="O6" s="239"/>
      <c r="P6" s="239"/>
      <c r="Q6" s="239"/>
      <c r="R6" s="239"/>
      <c r="S6" s="239"/>
      <c r="T6" s="239"/>
      <c r="U6" s="239"/>
      <c r="V6" s="239"/>
      <c r="W6" s="239"/>
      <c r="X6" s="239"/>
      <c r="Y6" s="239"/>
      <c r="Z6" s="239"/>
    </row>
    <row r="7">
      <c r="B7" s="236" t="s">
        <v>415</v>
      </c>
      <c r="C7" s="180" t="s">
        <v>258</v>
      </c>
      <c r="D7" s="180">
        <v>1.0</v>
      </c>
      <c r="E7" s="237">
        <v>27.76</v>
      </c>
      <c r="F7" s="238">
        <f t="shared" si="1"/>
        <v>27.76</v>
      </c>
      <c r="G7" s="239"/>
      <c r="H7" s="239"/>
      <c r="I7" s="239"/>
      <c r="J7" s="239"/>
      <c r="K7" s="239"/>
      <c r="L7" s="239"/>
      <c r="M7" s="239"/>
      <c r="N7" s="239"/>
      <c r="O7" s="239"/>
      <c r="P7" s="239"/>
      <c r="Q7" s="239"/>
      <c r="R7" s="239"/>
      <c r="S7" s="239"/>
      <c r="T7" s="239"/>
      <c r="U7" s="239"/>
      <c r="V7" s="239"/>
      <c r="W7" s="239"/>
      <c r="X7" s="239"/>
      <c r="Y7" s="239"/>
      <c r="Z7" s="239"/>
    </row>
    <row r="8">
      <c r="B8" s="236" t="s">
        <v>416</v>
      </c>
      <c r="C8" s="180" t="s">
        <v>417</v>
      </c>
      <c r="D8" s="180">
        <v>1.0</v>
      </c>
      <c r="E8" s="237">
        <v>31.45</v>
      </c>
      <c r="F8" s="238">
        <f t="shared" si="1"/>
        <v>31.45</v>
      </c>
      <c r="G8" s="239"/>
      <c r="H8" s="239"/>
      <c r="I8" s="239"/>
      <c r="J8" s="239"/>
      <c r="K8" s="239"/>
      <c r="L8" s="239"/>
      <c r="M8" s="239"/>
      <c r="N8" s="239"/>
      <c r="O8" s="239"/>
      <c r="P8" s="239"/>
      <c r="Q8" s="239"/>
      <c r="R8" s="239"/>
      <c r="S8" s="239"/>
      <c r="T8" s="239"/>
      <c r="U8" s="239"/>
      <c r="V8" s="239"/>
      <c r="W8" s="239"/>
      <c r="X8" s="239"/>
      <c r="Y8" s="239"/>
      <c r="Z8" s="239"/>
    </row>
    <row r="9">
      <c r="B9" s="236" t="s">
        <v>418</v>
      </c>
      <c r="C9" s="180" t="s">
        <v>419</v>
      </c>
      <c r="D9" s="180">
        <v>1.0</v>
      </c>
      <c r="E9" s="237">
        <v>8.54</v>
      </c>
      <c r="F9" s="238">
        <f t="shared" si="1"/>
        <v>8.54</v>
      </c>
      <c r="G9" s="239"/>
      <c r="H9" s="239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  <c r="T9" s="239"/>
      <c r="U9" s="239"/>
      <c r="V9" s="239"/>
      <c r="W9" s="239"/>
      <c r="X9" s="239"/>
      <c r="Y9" s="239"/>
      <c r="Z9" s="239"/>
    </row>
    <row r="10">
      <c r="B10" s="236" t="s">
        <v>420</v>
      </c>
      <c r="C10" s="180" t="s">
        <v>421</v>
      </c>
      <c r="D10" s="180">
        <v>10.0</v>
      </c>
      <c r="E10" s="237">
        <v>1.23</v>
      </c>
      <c r="F10" s="238">
        <f t="shared" si="1"/>
        <v>12.3</v>
      </c>
      <c r="G10" s="239"/>
      <c r="H10" s="239"/>
      <c r="I10" s="239"/>
      <c r="J10" s="239"/>
      <c r="K10" s="239"/>
      <c r="L10" s="239"/>
      <c r="M10" s="239"/>
      <c r="N10" s="239"/>
      <c r="O10" s="239"/>
      <c r="P10" s="239"/>
      <c r="Q10" s="239"/>
      <c r="R10" s="239"/>
      <c r="S10" s="239"/>
      <c r="T10" s="239"/>
      <c r="U10" s="239"/>
      <c r="V10" s="239"/>
      <c r="W10" s="239"/>
      <c r="X10" s="239"/>
      <c r="Y10" s="239"/>
      <c r="Z10" s="239"/>
    </row>
    <row r="11">
      <c r="B11" s="236" t="s">
        <v>422</v>
      </c>
      <c r="C11" s="180" t="s">
        <v>423</v>
      </c>
      <c r="D11" s="180">
        <v>2.0</v>
      </c>
      <c r="E11" s="237">
        <v>14.93</v>
      </c>
      <c r="F11" s="238">
        <f t="shared" si="1"/>
        <v>29.86</v>
      </c>
      <c r="G11" s="239"/>
      <c r="H11" s="239"/>
      <c r="I11" s="239"/>
      <c r="J11" s="239"/>
      <c r="K11" s="239"/>
      <c r="L11" s="239"/>
      <c r="M11" s="239"/>
      <c r="N11" s="239"/>
      <c r="O11" s="239"/>
      <c r="P11" s="239"/>
      <c r="Q11" s="239"/>
      <c r="R11" s="239"/>
      <c r="S11" s="239"/>
      <c r="T11" s="239"/>
      <c r="U11" s="239"/>
      <c r="V11" s="239"/>
      <c r="W11" s="239"/>
      <c r="X11" s="239"/>
      <c r="Y11" s="239"/>
      <c r="Z11" s="239"/>
    </row>
    <row r="12">
      <c r="B12" s="236" t="s">
        <v>424</v>
      </c>
      <c r="C12" s="180" t="s">
        <v>423</v>
      </c>
      <c r="D12" s="180">
        <v>5.0</v>
      </c>
      <c r="E12" s="237">
        <v>4.75</v>
      </c>
      <c r="F12" s="238">
        <f t="shared" si="1"/>
        <v>23.75</v>
      </c>
    </row>
    <row r="13">
      <c r="B13" s="236" t="s">
        <v>425</v>
      </c>
      <c r="C13" s="180" t="s">
        <v>426</v>
      </c>
      <c r="D13" s="180">
        <v>2.0</v>
      </c>
      <c r="E13" s="237">
        <v>8.26</v>
      </c>
      <c r="F13" s="238">
        <f t="shared" si="1"/>
        <v>16.52</v>
      </c>
    </row>
    <row r="14">
      <c r="B14" s="236" t="s">
        <v>427</v>
      </c>
      <c r="C14" s="180" t="s">
        <v>426</v>
      </c>
      <c r="D14" s="180">
        <v>2.0</v>
      </c>
      <c r="E14" s="237">
        <v>6.3</v>
      </c>
      <c r="F14" s="238">
        <f t="shared" si="1"/>
        <v>12.6</v>
      </c>
    </row>
    <row r="15">
      <c r="A15" s="180">
        <v>2.0</v>
      </c>
      <c r="B15" s="236" t="s">
        <v>428</v>
      </c>
      <c r="C15" s="180" t="s">
        <v>423</v>
      </c>
      <c r="D15" s="180">
        <v>1.0</v>
      </c>
      <c r="E15" s="237">
        <v>396.5</v>
      </c>
      <c r="F15" s="238">
        <f t="shared" si="1"/>
        <v>396.5</v>
      </c>
    </row>
    <row r="16">
      <c r="A16" s="180">
        <v>3.0</v>
      </c>
      <c r="B16" s="236" t="s">
        <v>429</v>
      </c>
      <c r="C16" s="180" t="s">
        <v>268</v>
      </c>
      <c r="D16" s="180">
        <v>2.0</v>
      </c>
      <c r="E16" s="237">
        <v>1287.55</v>
      </c>
      <c r="F16" s="238">
        <f t="shared" si="1"/>
        <v>2575.1</v>
      </c>
    </row>
    <row r="17">
      <c r="A17" s="180">
        <v>4.0</v>
      </c>
      <c r="B17" s="236" t="s">
        <v>430</v>
      </c>
      <c r="C17" s="180" t="s">
        <v>258</v>
      </c>
      <c r="D17" s="180">
        <v>4.0</v>
      </c>
      <c r="E17" s="237">
        <v>42.5</v>
      </c>
      <c r="F17" s="238">
        <f t="shared" si="1"/>
        <v>170</v>
      </c>
    </row>
    <row r="18">
      <c r="A18" s="180">
        <v>5.0</v>
      </c>
      <c r="B18" s="236" t="s">
        <v>431</v>
      </c>
      <c r="C18" s="180" t="s">
        <v>258</v>
      </c>
      <c r="D18" s="180">
        <v>6.0</v>
      </c>
      <c r="E18" s="237">
        <v>48.72</v>
      </c>
      <c r="F18" s="238">
        <f t="shared" si="1"/>
        <v>292.32</v>
      </c>
    </row>
    <row r="19">
      <c r="A19" s="184" t="s">
        <v>237</v>
      </c>
      <c r="B19" s="19"/>
      <c r="C19" s="19"/>
      <c r="D19" s="20"/>
      <c r="E19" s="192">
        <f>TRUNC(SUM(F6:F18),2)</f>
        <v>3635.85</v>
      </c>
      <c r="F19" s="20"/>
    </row>
    <row r="20">
      <c r="A20" s="191" t="s">
        <v>432</v>
      </c>
      <c r="B20" s="19"/>
      <c r="C20" s="19"/>
      <c r="D20" s="20"/>
      <c r="E20" s="240">
        <v>2.0</v>
      </c>
      <c r="F20" s="20"/>
    </row>
    <row r="21" ht="15.75" customHeight="1">
      <c r="A21" s="191" t="s">
        <v>398</v>
      </c>
      <c r="B21" s="19"/>
      <c r="C21" s="19"/>
      <c r="D21" s="20"/>
      <c r="E21" s="241">
        <f>TRUNC((E19/E20)/12,2)</f>
        <v>151.49</v>
      </c>
      <c r="F21" s="20"/>
    </row>
    <row r="22" ht="15.75" customHeight="1">
      <c r="E22" s="7"/>
    </row>
    <row r="23" ht="15.75" customHeight="1">
      <c r="E23" s="7"/>
    </row>
    <row r="24" ht="15.75" customHeight="1">
      <c r="E24" s="7"/>
    </row>
    <row r="25" ht="15.75" customHeight="1">
      <c r="E25" s="7"/>
    </row>
    <row r="26" ht="15.75" customHeight="1">
      <c r="E26" s="7"/>
    </row>
    <row r="27" ht="15.75" customHeight="1">
      <c r="E27" s="7"/>
    </row>
    <row r="28" ht="15.75" customHeight="1">
      <c r="E28" s="7"/>
    </row>
    <row r="29" ht="15.75" customHeight="1">
      <c r="E29" s="7"/>
    </row>
    <row r="30" ht="15.75" customHeight="1">
      <c r="E30" s="7"/>
    </row>
    <row r="31" ht="15.75" customHeight="1">
      <c r="E31" s="7"/>
    </row>
    <row r="32" ht="15.75" customHeight="1">
      <c r="E32" s="7"/>
    </row>
    <row r="33" ht="15.75" customHeight="1">
      <c r="E33" s="7"/>
    </row>
    <row r="34" ht="15.75" customHeight="1">
      <c r="E34" s="7"/>
    </row>
    <row r="35" ht="15.75" customHeight="1">
      <c r="E35" s="7"/>
    </row>
    <row r="36" ht="15.75" customHeight="1">
      <c r="E36" s="7"/>
    </row>
    <row r="37" ht="15.75" customHeight="1">
      <c r="E37" s="7"/>
    </row>
    <row r="38" ht="15.75" customHeight="1">
      <c r="E38" s="7"/>
    </row>
    <row r="39" ht="15.75" customHeight="1">
      <c r="E39" s="7"/>
    </row>
    <row r="40" ht="15.75" customHeight="1">
      <c r="E40" s="7"/>
    </row>
    <row r="41" ht="15.75" customHeight="1">
      <c r="E41" s="7"/>
    </row>
    <row r="42" ht="15.75" customHeight="1">
      <c r="E42" s="7"/>
    </row>
    <row r="43" ht="15.75" customHeight="1">
      <c r="E43" s="7"/>
    </row>
    <row r="44" ht="15.75" customHeight="1">
      <c r="E44" s="7"/>
    </row>
    <row r="45" ht="15.75" customHeight="1">
      <c r="E45" s="7"/>
    </row>
    <row r="46" ht="15.75" customHeight="1">
      <c r="E46" s="7"/>
    </row>
    <row r="47" ht="15.75" customHeight="1">
      <c r="E47" s="7"/>
    </row>
    <row r="48" ht="15.75" customHeight="1">
      <c r="E48" s="7"/>
    </row>
    <row r="49" ht="15.75" customHeight="1">
      <c r="E49" s="7"/>
    </row>
    <row r="50" ht="15.75" customHeight="1">
      <c r="E50" s="7"/>
    </row>
    <row r="51" ht="15.75" customHeight="1">
      <c r="E51" s="7"/>
    </row>
    <row r="52" ht="15.75" customHeight="1">
      <c r="E52" s="7"/>
    </row>
    <row r="53" ht="15.75" customHeight="1">
      <c r="E53" s="7"/>
    </row>
    <row r="54" ht="15.75" customHeight="1">
      <c r="E54" s="7"/>
    </row>
    <row r="55" ht="15.75" customHeight="1">
      <c r="E55" s="7"/>
    </row>
    <row r="56" ht="15.75" customHeight="1">
      <c r="E56" s="7"/>
    </row>
    <row r="57" ht="15.75" customHeight="1">
      <c r="E57" s="7"/>
    </row>
    <row r="58" ht="15.75" customHeight="1">
      <c r="E58" s="7"/>
    </row>
    <row r="59" ht="15.75" customHeight="1">
      <c r="E59" s="7"/>
    </row>
    <row r="60" ht="15.75" customHeight="1">
      <c r="E60" s="7"/>
    </row>
    <row r="61" ht="15.75" customHeight="1">
      <c r="E61" s="7"/>
    </row>
    <row r="62" ht="15.75" customHeight="1">
      <c r="E62" s="7"/>
    </row>
    <row r="63" ht="15.75" customHeight="1">
      <c r="E63" s="7"/>
    </row>
    <row r="64" ht="15.75" customHeight="1">
      <c r="E64" s="7"/>
    </row>
    <row r="65" ht="15.75" customHeight="1">
      <c r="E65" s="7"/>
    </row>
    <row r="66" ht="15.75" customHeight="1">
      <c r="E66" s="7"/>
    </row>
    <row r="67" ht="15.75" customHeight="1">
      <c r="E67" s="7"/>
    </row>
    <row r="68" ht="15.75" customHeight="1">
      <c r="E68" s="7"/>
    </row>
    <row r="69" ht="15.75" customHeight="1">
      <c r="E69" s="7"/>
    </row>
    <row r="70" ht="15.75" customHeight="1">
      <c r="E70" s="7"/>
    </row>
    <row r="71" ht="15.75" customHeight="1">
      <c r="E71" s="7"/>
    </row>
    <row r="72" ht="15.75" customHeight="1">
      <c r="E72" s="7"/>
    </row>
    <row r="73" ht="15.75" customHeight="1">
      <c r="E73" s="7"/>
    </row>
    <row r="74" ht="15.75" customHeight="1">
      <c r="E74" s="7"/>
    </row>
    <row r="75" ht="15.75" customHeight="1">
      <c r="E75" s="7"/>
    </row>
    <row r="76" ht="15.75" customHeight="1">
      <c r="E76" s="7"/>
    </row>
    <row r="77" ht="15.75" customHeight="1">
      <c r="E77" s="7"/>
    </row>
    <row r="78" ht="15.75" customHeight="1">
      <c r="E78" s="7"/>
    </row>
    <row r="79" ht="15.75" customHeight="1">
      <c r="E79" s="7"/>
    </row>
    <row r="80" ht="15.75" customHeight="1">
      <c r="E80" s="7"/>
    </row>
    <row r="81" ht="15.75" customHeight="1">
      <c r="E81" s="7"/>
    </row>
    <row r="82" ht="15.75" customHeight="1">
      <c r="E82" s="7"/>
    </row>
    <row r="83" ht="15.75" customHeight="1">
      <c r="E83" s="7"/>
    </row>
    <row r="84" ht="15.75" customHeight="1">
      <c r="E84" s="7"/>
    </row>
    <row r="85" ht="15.75" customHeight="1">
      <c r="E85" s="7"/>
    </row>
    <row r="86" ht="15.75" customHeight="1">
      <c r="E86" s="7"/>
    </row>
    <row r="87" ht="15.75" customHeight="1">
      <c r="E87" s="7"/>
    </row>
    <row r="88" ht="15.75" customHeight="1">
      <c r="E88" s="7"/>
    </row>
    <row r="89" ht="15.75" customHeight="1">
      <c r="E89" s="7"/>
    </row>
    <row r="90" ht="15.75" customHeight="1">
      <c r="E90" s="7"/>
    </row>
    <row r="91" ht="15.75" customHeight="1">
      <c r="E91" s="7"/>
    </row>
    <row r="92" ht="15.75" customHeight="1">
      <c r="E92" s="7"/>
    </row>
    <row r="93" ht="15.75" customHeight="1">
      <c r="E93" s="7"/>
    </row>
    <row r="94" ht="15.75" customHeight="1">
      <c r="E94" s="7"/>
    </row>
    <row r="95" ht="15.75" customHeight="1">
      <c r="E95" s="7"/>
    </row>
    <row r="96" ht="15.75" customHeight="1">
      <c r="E96" s="7"/>
    </row>
    <row r="97" ht="15.75" customHeight="1">
      <c r="E97" s="7"/>
    </row>
    <row r="98" ht="15.75" customHeight="1">
      <c r="E98" s="7"/>
    </row>
    <row r="99" ht="15.75" customHeight="1">
      <c r="E99" s="7"/>
    </row>
    <row r="100" ht="15.75" customHeight="1">
      <c r="E100" s="7"/>
    </row>
    <row r="101" ht="15.75" customHeight="1">
      <c r="E101" s="7"/>
    </row>
    <row r="102" ht="15.75" customHeight="1">
      <c r="E102" s="7"/>
    </row>
    <row r="103" ht="15.75" customHeight="1">
      <c r="E103" s="7"/>
    </row>
    <row r="104" ht="15.75" customHeight="1">
      <c r="E104" s="7"/>
    </row>
    <row r="105" ht="15.75" customHeight="1">
      <c r="E105" s="7"/>
    </row>
    <row r="106" ht="15.75" customHeight="1">
      <c r="E106" s="7"/>
    </row>
    <row r="107" ht="15.75" customHeight="1">
      <c r="E107" s="7"/>
    </row>
    <row r="108" ht="15.75" customHeight="1">
      <c r="E108" s="7"/>
    </row>
    <row r="109" ht="15.75" customHeight="1">
      <c r="E109" s="7"/>
    </row>
    <row r="110" ht="15.75" customHeight="1">
      <c r="E110" s="7"/>
    </row>
    <row r="111" ht="15.75" customHeight="1">
      <c r="E111" s="7"/>
    </row>
    <row r="112" ht="15.75" customHeight="1">
      <c r="E112" s="7"/>
    </row>
    <row r="113" ht="15.75" customHeight="1">
      <c r="E113" s="7"/>
    </row>
    <row r="114" ht="15.75" customHeight="1">
      <c r="E114" s="7"/>
    </row>
    <row r="115" ht="15.75" customHeight="1">
      <c r="E115" s="7"/>
    </row>
    <row r="116" ht="15.75" customHeight="1">
      <c r="E116" s="7"/>
    </row>
    <row r="117" ht="15.75" customHeight="1">
      <c r="E117" s="7"/>
    </row>
    <row r="118" ht="15.75" customHeight="1">
      <c r="E118" s="7"/>
    </row>
    <row r="119" ht="15.75" customHeight="1">
      <c r="E119" s="7"/>
    </row>
    <row r="120" ht="15.75" customHeight="1">
      <c r="E120" s="7"/>
    </row>
    <row r="121" ht="15.75" customHeight="1">
      <c r="E121" s="7"/>
    </row>
    <row r="122" ht="15.75" customHeight="1">
      <c r="E122" s="7"/>
    </row>
    <row r="123" ht="15.75" customHeight="1">
      <c r="E123" s="7"/>
    </row>
    <row r="124" ht="15.75" customHeight="1">
      <c r="E124" s="7"/>
    </row>
    <row r="125" ht="15.75" customHeight="1">
      <c r="E125" s="7"/>
    </row>
    <row r="126" ht="15.75" customHeight="1">
      <c r="E126" s="7"/>
    </row>
    <row r="127" ht="15.75" customHeight="1">
      <c r="E127" s="7"/>
    </row>
    <row r="128" ht="15.75" customHeight="1">
      <c r="E128" s="7"/>
    </row>
    <row r="129" ht="15.75" customHeight="1">
      <c r="E129" s="7"/>
    </row>
    <row r="130" ht="15.75" customHeight="1">
      <c r="E130" s="7"/>
    </row>
    <row r="131" ht="15.75" customHeight="1">
      <c r="E131" s="7"/>
    </row>
    <row r="132" ht="15.75" customHeight="1">
      <c r="E132" s="7"/>
    </row>
    <row r="133" ht="15.75" customHeight="1">
      <c r="E133" s="7"/>
    </row>
    <row r="134" ht="15.75" customHeight="1">
      <c r="E134" s="7"/>
    </row>
    <row r="135" ht="15.75" customHeight="1">
      <c r="E135" s="7"/>
    </row>
    <row r="136" ht="15.75" customHeight="1">
      <c r="E136" s="7"/>
    </row>
    <row r="137" ht="15.75" customHeight="1">
      <c r="E137" s="7"/>
    </row>
    <row r="138" ht="15.75" customHeight="1">
      <c r="E138" s="7"/>
    </row>
    <row r="139" ht="15.75" customHeight="1">
      <c r="E139" s="7"/>
    </row>
    <row r="140" ht="15.75" customHeight="1">
      <c r="E140" s="7"/>
    </row>
    <row r="141" ht="15.75" customHeight="1">
      <c r="E141" s="7"/>
    </row>
    <row r="142" ht="15.75" customHeight="1">
      <c r="E142" s="7"/>
    </row>
    <row r="143" ht="15.75" customHeight="1">
      <c r="E143" s="7"/>
    </row>
    <row r="144" ht="15.75" customHeight="1">
      <c r="E144" s="7"/>
    </row>
    <row r="145" ht="15.75" customHeight="1">
      <c r="E145" s="7"/>
    </row>
    <row r="146" ht="15.75" customHeight="1">
      <c r="E146" s="7"/>
    </row>
    <row r="147" ht="15.75" customHeight="1">
      <c r="E147" s="7"/>
    </row>
    <row r="148" ht="15.75" customHeight="1">
      <c r="E148" s="7"/>
    </row>
    <row r="149" ht="15.75" customHeight="1">
      <c r="E149" s="7"/>
    </row>
    <row r="150" ht="15.75" customHeight="1">
      <c r="E150" s="7"/>
    </row>
    <row r="151" ht="15.75" customHeight="1">
      <c r="E151" s="7"/>
    </row>
    <row r="152" ht="15.75" customHeight="1">
      <c r="E152" s="7"/>
    </row>
    <row r="153" ht="15.75" customHeight="1">
      <c r="E153" s="7"/>
    </row>
    <row r="154" ht="15.75" customHeight="1">
      <c r="E154" s="7"/>
    </row>
    <row r="155" ht="15.75" customHeight="1">
      <c r="E155" s="7"/>
    </row>
    <row r="156" ht="15.75" customHeight="1">
      <c r="E156" s="7"/>
    </row>
    <row r="157" ht="15.75" customHeight="1">
      <c r="E157" s="7"/>
    </row>
    <row r="158" ht="15.75" customHeight="1">
      <c r="E158" s="7"/>
    </row>
    <row r="159" ht="15.75" customHeight="1">
      <c r="E159" s="7"/>
    </row>
    <row r="160" ht="15.75" customHeight="1">
      <c r="E160" s="7"/>
    </row>
    <row r="161" ht="15.75" customHeight="1">
      <c r="E161" s="7"/>
    </row>
    <row r="162" ht="15.75" customHeight="1">
      <c r="E162" s="7"/>
    </row>
    <row r="163" ht="15.75" customHeight="1">
      <c r="E163" s="7"/>
    </row>
    <row r="164" ht="15.75" customHeight="1">
      <c r="E164" s="7"/>
    </row>
    <row r="165" ht="15.75" customHeight="1">
      <c r="E165" s="7"/>
    </row>
    <row r="166" ht="15.75" customHeight="1">
      <c r="E166" s="7"/>
    </row>
    <row r="167" ht="15.75" customHeight="1">
      <c r="E167" s="7"/>
    </row>
    <row r="168" ht="15.75" customHeight="1">
      <c r="E168" s="7"/>
    </row>
    <row r="169" ht="15.75" customHeight="1">
      <c r="E169" s="7"/>
    </row>
    <row r="170" ht="15.75" customHeight="1">
      <c r="E170" s="7"/>
    </row>
    <row r="171" ht="15.75" customHeight="1">
      <c r="E171" s="7"/>
    </row>
    <row r="172" ht="15.75" customHeight="1">
      <c r="E172" s="7"/>
    </row>
    <row r="173" ht="15.75" customHeight="1">
      <c r="E173" s="7"/>
    </row>
    <row r="174" ht="15.75" customHeight="1">
      <c r="E174" s="7"/>
    </row>
    <row r="175" ht="15.75" customHeight="1">
      <c r="E175" s="7"/>
    </row>
    <row r="176" ht="15.75" customHeight="1">
      <c r="E176" s="7"/>
    </row>
    <row r="177" ht="15.75" customHeight="1">
      <c r="E177" s="7"/>
    </row>
    <row r="178" ht="15.75" customHeight="1">
      <c r="E178" s="7"/>
    </row>
    <row r="179" ht="15.75" customHeight="1">
      <c r="E179" s="7"/>
    </row>
    <row r="180" ht="15.75" customHeight="1">
      <c r="E180" s="7"/>
    </row>
    <row r="181" ht="15.75" customHeight="1">
      <c r="E181" s="7"/>
    </row>
    <row r="182" ht="15.75" customHeight="1">
      <c r="E182" s="7"/>
    </row>
    <row r="183" ht="15.75" customHeight="1">
      <c r="E183" s="7"/>
    </row>
    <row r="184" ht="15.75" customHeight="1">
      <c r="E184" s="7"/>
    </row>
    <row r="185" ht="15.75" customHeight="1">
      <c r="E185" s="7"/>
    </row>
    <row r="186" ht="15.75" customHeight="1">
      <c r="E186" s="7"/>
    </row>
    <row r="187" ht="15.75" customHeight="1">
      <c r="E187" s="7"/>
    </row>
    <row r="188" ht="15.75" customHeight="1">
      <c r="E188" s="7"/>
    </row>
    <row r="189" ht="15.75" customHeight="1">
      <c r="E189" s="7"/>
    </row>
    <row r="190" ht="15.75" customHeight="1">
      <c r="E190" s="7"/>
    </row>
    <row r="191" ht="15.75" customHeight="1">
      <c r="E191" s="7"/>
    </row>
    <row r="192" ht="15.75" customHeight="1">
      <c r="E192" s="7"/>
    </row>
    <row r="193" ht="15.75" customHeight="1">
      <c r="E193" s="7"/>
    </row>
    <row r="194" ht="15.75" customHeight="1">
      <c r="E194" s="7"/>
    </row>
    <row r="195" ht="15.75" customHeight="1">
      <c r="E195" s="7"/>
    </row>
    <row r="196" ht="15.75" customHeight="1">
      <c r="E196" s="7"/>
    </row>
    <row r="197" ht="15.75" customHeight="1">
      <c r="E197" s="7"/>
    </row>
    <row r="198" ht="15.75" customHeight="1">
      <c r="E198" s="7"/>
    </row>
    <row r="199" ht="15.75" customHeight="1">
      <c r="E199" s="7"/>
    </row>
    <row r="200" ht="15.75" customHeight="1">
      <c r="E200" s="7"/>
    </row>
    <row r="201" ht="15.75" customHeight="1">
      <c r="E201" s="7"/>
    </row>
    <row r="202" ht="15.75" customHeight="1">
      <c r="E202" s="7"/>
    </row>
    <row r="203" ht="15.75" customHeight="1">
      <c r="E203" s="7"/>
    </row>
    <row r="204" ht="15.75" customHeight="1">
      <c r="E204" s="7"/>
    </row>
    <row r="205" ht="15.75" customHeight="1">
      <c r="E205" s="7"/>
    </row>
    <row r="206" ht="15.75" customHeight="1">
      <c r="E206" s="7"/>
    </row>
    <row r="207" ht="15.75" customHeight="1">
      <c r="E207" s="7"/>
    </row>
    <row r="208" ht="15.75" customHeight="1">
      <c r="E208" s="7"/>
    </row>
    <row r="209" ht="15.75" customHeight="1">
      <c r="E209" s="7"/>
    </row>
    <row r="210" ht="15.75" customHeight="1">
      <c r="E210" s="7"/>
    </row>
    <row r="211" ht="15.75" customHeight="1">
      <c r="E211" s="7"/>
    </row>
    <row r="212" ht="15.75" customHeight="1">
      <c r="E212" s="7"/>
    </row>
    <row r="213" ht="15.75" customHeight="1">
      <c r="E213" s="7"/>
    </row>
    <row r="214" ht="15.75" customHeight="1">
      <c r="E214" s="7"/>
    </row>
    <row r="215" ht="15.75" customHeight="1">
      <c r="E215" s="7"/>
    </row>
    <row r="216" ht="15.75" customHeight="1">
      <c r="E216" s="7"/>
    </row>
    <row r="217" ht="15.75" customHeight="1">
      <c r="E217" s="7"/>
    </row>
    <row r="218" ht="15.75" customHeight="1">
      <c r="E218" s="7"/>
    </row>
    <row r="219" ht="15.75" customHeight="1">
      <c r="E219" s="7"/>
    </row>
    <row r="220" ht="15.75" customHeight="1">
      <c r="E220" s="7"/>
    </row>
    <row r="221" ht="15.75" customHeight="1">
      <c r="E221" s="7"/>
    </row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D2:D4"/>
    <mergeCell ref="B5:D5"/>
    <mergeCell ref="A19:D19"/>
    <mergeCell ref="E19:F19"/>
    <mergeCell ref="A20:D20"/>
    <mergeCell ref="E20:F20"/>
    <mergeCell ref="A21:D21"/>
    <mergeCell ref="E21:F21"/>
    <mergeCell ref="A1:F1"/>
    <mergeCell ref="A2:A4"/>
    <mergeCell ref="B2:B4"/>
    <mergeCell ref="C2:C4"/>
    <mergeCell ref="E2:E4"/>
    <mergeCell ref="F2:F4"/>
    <mergeCell ref="A5:A14"/>
  </mergeCells>
  <printOptions/>
  <pageMargins bottom="1.0" footer="0.0" header="0.0" left="0.75" right="0.75" top="1.0"/>
  <pageSetup fitToHeight="0"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8.86"/>
    <col customWidth="1" min="2" max="2" width="31.0"/>
    <col customWidth="1" min="3" max="3" width="9.29"/>
    <col customWidth="1" min="4" max="4" width="14.29"/>
    <col customWidth="1" min="5" max="5" width="13.29"/>
    <col customWidth="1" min="6" max="6" width="14.86"/>
    <col customWidth="1" min="7" max="7" width="15.0"/>
    <col customWidth="1" min="8" max="8" width="8.86"/>
    <col customWidth="1" min="9" max="9" width="12.43"/>
  </cols>
  <sheetData>
    <row r="1">
      <c r="A1" s="242" t="s">
        <v>433</v>
      </c>
      <c r="B1" s="36"/>
      <c r="C1" s="36"/>
      <c r="D1" s="36"/>
      <c r="E1" s="36"/>
      <c r="F1" s="36"/>
      <c r="G1" s="37"/>
    </row>
    <row r="2">
      <c r="A2" s="243" t="s">
        <v>2</v>
      </c>
      <c r="B2" s="243" t="s">
        <v>3</v>
      </c>
      <c r="C2" s="243" t="s">
        <v>258</v>
      </c>
      <c r="D2" s="243" t="s">
        <v>434</v>
      </c>
      <c r="E2" s="243" t="s">
        <v>435</v>
      </c>
      <c r="F2" s="243" t="s">
        <v>436</v>
      </c>
      <c r="G2" s="243" t="s">
        <v>437</v>
      </c>
    </row>
    <row r="3">
      <c r="A3" s="244">
        <v>1.0</v>
      </c>
      <c r="B3" s="245" t="s">
        <v>438</v>
      </c>
      <c r="C3" s="243" t="s">
        <v>439</v>
      </c>
      <c r="D3" s="244">
        <v>6.0</v>
      </c>
      <c r="E3" s="244">
        <v>12.0</v>
      </c>
      <c r="F3" s="246">
        <f>'Recepcionista secretário (a)'!D149</f>
        <v>5007.69</v>
      </c>
      <c r="G3" s="246">
        <f t="shared" ref="G3:G6" si="1">(D3*F3)*(E3)</f>
        <v>360553.68</v>
      </c>
      <c r="I3" s="247"/>
    </row>
    <row r="4">
      <c r="A4" s="244">
        <v>2.0</v>
      </c>
      <c r="B4" s="245" t="s">
        <v>440</v>
      </c>
      <c r="C4" s="243" t="s">
        <v>439</v>
      </c>
      <c r="D4" s="244">
        <v>2.0</v>
      </c>
      <c r="E4" s="244">
        <v>12.0</v>
      </c>
      <c r="F4" s="246">
        <f>'Copeiro (a)'!D149</f>
        <v>4808.14</v>
      </c>
      <c r="G4" s="246">
        <f t="shared" si="1"/>
        <v>115395.36</v>
      </c>
      <c r="I4" s="247"/>
    </row>
    <row r="5">
      <c r="A5" s="244">
        <v>3.0</v>
      </c>
      <c r="B5" s="245" t="s">
        <v>441</v>
      </c>
      <c r="C5" s="243" t="s">
        <v>439</v>
      </c>
      <c r="D5" s="244">
        <v>2.0</v>
      </c>
      <c r="E5" s="244">
        <v>12.0</v>
      </c>
      <c r="F5" s="246">
        <f>Motorista!D149</f>
        <v>11097.56</v>
      </c>
      <c r="G5" s="246">
        <f t="shared" si="1"/>
        <v>266341.44</v>
      </c>
      <c r="I5" s="247"/>
    </row>
    <row r="6">
      <c r="A6" s="244">
        <v>4.0</v>
      </c>
      <c r="B6" s="245" t="s">
        <v>442</v>
      </c>
      <c r="C6" s="243" t="s">
        <v>439</v>
      </c>
      <c r="D6" s="244">
        <v>2.0</v>
      </c>
      <c r="E6" s="244">
        <v>12.0</v>
      </c>
      <c r="F6" s="246">
        <f>'Auxiliar de Manutenção Predial'!D149</f>
        <v>6678.77</v>
      </c>
      <c r="G6" s="246">
        <f t="shared" si="1"/>
        <v>160290.48</v>
      </c>
      <c r="I6" s="247"/>
    </row>
    <row r="7">
      <c r="A7" s="248" t="s">
        <v>193</v>
      </c>
      <c r="B7" s="248"/>
      <c r="C7" s="248"/>
      <c r="D7" s="248"/>
      <c r="E7" s="248"/>
      <c r="F7" s="248"/>
      <c r="G7" s="249">
        <f>SUM(G3:G6)</f>
        <v>902580.96</v>
      </c>
    </row>
    <row r="8">
      <c r="A8" s="250"/>
      <c r="B8" s="250"/>
      <c r="C8" s="250"/>
      <c r="D8" s="250"/>
      <c r="E8" s="250"/>
      <c r="F8" s="250"/>
      <c r="G8" s="250"/>
    </row>
    <row r="9">
      <c r="A9" s="7"/>
      <c r="B9" s="7"/>
      <c r="C9" s="7"/>
      <c r="D9" s="7"/>
      <c r="E9" s="7"/>
      <c r="F9" s="7"/>
      <c r="G9" s="7"/>
    </row>
    <row r="10">
      <c r="A10" s="7"/>
      <c r="B10" s="7"/>
      <c r="C10" s="7"/>
      <c r="D10" s="7"/>
      <c r="E10" s="7"/>
      <c r="F10" s="7"/>
      <c r="G10" s="7"/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G1"/>
  </mergeCells>
  <printOptions/>
  <pageMargins bottom="0.75" footer="0.0" header="0.0" left="1.0" right="1.0" top="0.75"/>
  <pageSetup fitToHeight="0" paperSize="9" orientation="portrait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2021-07-15T19:53:00Z</dcterms:created>
  <dc:creator>Marcos Henrique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1046-12.1.0.25862</vt:lpwstr>
  </property>
  <property fmtid="{D5CDD505-2E9C-101B-9397-08002B2CF9AE}" pid="3" name="ICV">
    <vt:lpwstr>D539FC57D26F4B9382BC6B7F736FEE30</vt:lpwstr>
  </property>
  <property fmtid="{D5CDD505-2E9C-101B-9397-08002B2CF9AE}" pid="4" name="CalculationRule">
    <vt:i4>0</vt:i4>
  </property>
</Properties>
</file>