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SERVIÇOS" sheetId="25" r:id="rId1"/>
    <sheet name="COMPOSIÇÕES" sheetId="26" r:id="rId2"/>
    <sheet name="COTAÇÕES" sheetId="33" r:id="rId3"/>
    <sheet name="BDI COM DESONERAÇÃO" sheetId="38" r:id="rId4"/>
    <sheet name="ENCARGOS SOCIAIS" sheetId="40" r:id="rId5"/>
  </sheets>
  <definedNames>
    <definedName name="_xlnm.Print_Area" localSheetId="3">'BDI COM DESONERAÇÃO'!$B$3:$C$29</definedName>
  </definedNames>
  <calcPr calcId="145621"/>
</workbook>
</file>

<file path=xl/calcChain.xml><?xml version="1.0" encoding="utf-8"?>
<calcChain xmlns="http://schemas.openxmlformats.org/spreadsheetml/2006/main">
  <c r="H244" i="25" l="1"/>
  <c r="G240" i="25"/>
  <c r="G241" i="25"/>
  <c r="G242" i="25"/>
  <c r="G243" i="25"/>
  <c r="G239" i="25"/>
  <c r="G190" i="25"/>
  <c r="G191" i="25"/>
  <c r="G192" i="25"/>
  <c r="G193" i="25"/>
  <c r="G194" i="25"/>
  <c r="G195" i="25"/>
  <c r="G196" i="25"/>
  <c r="G197" i="25"/>
  <c r="G198" i="25"/>
  <c r="G199" i="25"/>
  <c r="G200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4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189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180" i="25"/>
  <c r="G181" i="25"/>
  <c r="G182" i="25"/>
  <c r="G183" i="25"/>
  <c r="G184" i="25"/>
  <c r="G185" i="25"/>
  <c r="G186" i="25"/>
  <c r="G187" i="25"/>
  <c r="G157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32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14" i="25"/>
  <c r="G106" i="25"/>
  <c r="G107" i="25"/>
  <c r="G108" i="25"/>
  <c r="G109" i="25"/>
  <c r="G110" i="25"/>
  <c r="G111" i="25"/>
  <c r="G112" i="25"/>
  <c r="G105" i="25"/>
  <c r="G103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58" i="25"/>
  <c r="G48" i="25"/>
  <c r="G49" i="25"/>
  <c r="G50" i="25"/>
  <c r="G51" i="25"/>
  <c r="G52" i="25"/>
  <c r="G53" i="25"/>
  <c r="G54" i="25"/>
  <c r="G55" i="25"/>
  <c r="G56" i="25"/>
  <c r="G47" i="25"/>
  <c r="G42" i="25"/>
  <c r="G43" i="25"/>
  <c r="G44" i="25"/>
  <c r="G45" i="25"/>
  <c r="G41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10" i="25"/>
  <c r="H241" i="25" l="1"/>
  <c r="H190" i="25"/>
  <c r="H194" i="25"/>
  <c r="H198" i="25"/>
  <c r="H202" i="25"/>
  <c r="H206" i="25"/>
  <c r="H210" i="25"/>
  <c r="H214" i="25"/>
  <c r="H218" i="25"/>
  <c r="H222" i="25"/>
  <c r="H226" i="25"/>
  <c r="H230" i="25"/>
  <c r="H234" i="25"/>
  <c r="H161" i="25"/>
  <c r="H165" i="25"/>
  <c r="H169" i="25"/>
  <c r="H173" i="25"/>
  <c r="H177" i="25"/>
  <c r="H181" i="25"/>
  <c r="H185" i="25"/>
  <c r="H133" i="25"/>
  <c r="H137" i="25"/>
  <c r="H141" i="25"/>
  <c r="H145" i="25"/>
  <c r="H149" i="25"/>
  <c r="H153" i="25"/>
  <c r="H115" i="25"/>
  <c r="H119" i="25"/>
  <c r="H123" i="25"/>
  <c r="H127" i="25"/>
  <c r="H114" i="25"/>
  <c r="H109" i="25"/>
  <c r="H105" i="25"/>
  <c r="H49" i="25"/>
  <c r="H47" i="25"/>
  <c r="H45" i="25"/>
  <c r="H12" i="25"/>
  <c r="H16" i="25"/>
  <c r="H20" i="25"/>
  <c r="H24" i="25"/>
  <c r="H28" i="25"/>
  <c r="H32" i="25"/>
  <c r="H36" i="25"/>
  <c r="H240" i="25"/>
  <c r="H242" i="25"/>
  <c r="H10" i="25"/>
  <c r="H191" i="25"/>
  <c r="H192" i="25"/>
  <c r="H193" i="25"/>
  <c r="H195" i="25"/>
  <c r="H196" i="25"/>
  <c r="H197" i="25"/>
  <c r="H199" i="25"/>
  <c r="H200" i="25"/>
  <c r="H201" i="25"/>
  <c r="H203" i="25"/>
  <c r="H204" i="25"/>
  <c r="H205" i="25"/>
  <c r="H207" i="25"/>
  <c r="H208" i="25"/>
  <c r="H209" i="25"/>
  <c r="H211" i="25"/>
  <c r="H212" i="25"/>
  <c r="H213" i="25"/>
  <c r="H215" i="25"/>
  <c r="H216" i="25"/>
  <c r="H217" i="25"/>
  <c r="H219" i="25"/>
  <c r="H220" i="25"/>
  <c r="H221" i="25"/>
  <c r="H223" i="25"/>
  <c r="H224" i="25"/>
  <c r="H225" i="25"/>
  <c r="H227" i="25"/>
  <c r="H228" i="25"/>
  <c r="H229" i="25"/>
  <c r="H231" i="25"/>
  <c r="H232" i="25"/>
  <c r="H233" i="25"/>
  <c r="H235" i="25"/>
  <c r="H236" i="25"/>
  <c r="H237" i="25"/>
  <c r="H158" i="25"/>
  <c r="H159" i="25"/>
  <c r="H160" i="25"/>
  <c r="H162" i="25"/>
  <c r="H163" i="25"/>
  <c r="H164" i="25"/>
  <c r="H166" i="25"/>
  <c r="H167" i="25"/>
  <c r="H168" i="25"/>
  <c r="H170" i="25"/>
  <c r="H171" i="25"/>
  <c r="H172" i="25"/>
  <c r="H174" i="25"/>
  <c r="H175" i="25"/>
  <c r="H176" i="25"/>
  <c r="H179" i="25"/>
  <c r="H180" i="25"/>
  <c r="H184" i="25"/>
  <c r="H186" i="25"/>
  <c r="H187" i="25"/>
  <c r="H157" i="25"/>
  <c r="H134" i="25"/>
  <c r="H135" i="25"/>
  <c r="H136" i="25"/>
  <c r="H138" i="25"/>
  <c r="H139" i="25"/>
  <c r="H140" i="25"/>
  <c r="H142" i="25"/>
  <c r="H143" i="25"/>
  <c r="H144" i="25"/>
  <c r="H146" i="25"/>
  <c r="H147" i="25"/>
  <c r="H148" i="25"/>
  <c r="H150" i="25"/>
  <c r="H151" i="25"/>
  <c r="H152" i="25"/>
  <c r="H154" i="25"/>
  <c r="H155" i="25"/>
  <c r="H132" i="25"/>
  <c r="H116" i="25"/>
  <c r="H117" i="25"/>
  <c r="H118" i="25"/>
  <c r="H120" i="25"/>
  <c r="H122" i="25"/>
  <c r="H124" i="25"/>
  <c r="H125" i="25"/>
  <c r="H126" i="25"/>
  <c r="H128" i="25"/>
  <c r="H106" i="25"/>
  <c r="H107" i="25"/>
  <c r="H108" i="25"/>
  <c r="H110" i="25"/>
  <c r="H111" i="25"/>
  <c r="H103" i="25"/>
  <c r="H59" i="25"/>
  <c r="H60" i="25"/>
  <c r="H61" i="25"/>
  <c r="H62" i="25"/>
  <c r="H64" i="25"/>
  <c r="H65" i="25"/>
  <c r="H66" i="25"/>
  <c r="H67" i="25"/>
  <c r="H68" i="25"/>
  <c r="H69" i="25"/>
  <c r="H70" i="25"/>
  <c r="H71" i="25"/>
  <c r="H72" i="25"/>
  <c r="H73" i="25"/>
  <c r="H76" i="25"/>
  <c r="H77" i="25"/>
  <c r="H78" i="25"/>
  <c r="H79" i="25"/>
  <c r="H80" i="25"/>
  <c r="H81" i="25"/>
  <c r="H82" i="25"/>
  <c r="H83" i="25"/>
  <c r="H84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102" i="25"/>
  <c r="H58" i="25"/>
  <c r="H54" i="25"/>
  <c r="H56" i="25"/>
  <c r="H42" i="25"/>
  <c r="H43" i="25"/>
  <c r="H44" i="25"/>
  <c r="H41" i="25"/>
  <c r="H11" i="25"/>
  <c r="H13" i="25"/>
  <c r="H14" i="25"/>
  <c r="H15" i="25"/>
  <c r="H17" i="25"/>
  <c r="H18" i="25"/>
  <c r="H19" i="25"/>
  <c r="H21" i="25"/>
  <c r="H22" i="25"/>
  <c r="H23" i="25"/>
  <c r="H25" i="25"/>
  <c r="H26" i="25"/>
  <c r="H27" i="25"/>
  <c r="H31" i="25"/>
  <c r="H33" i="25"/>
  <c r="H34" i="25"/>
  <c r="H35" i="25"/>
  <c r="H37" i="25"/>
  <c r="H38" i="25"/>
  <c r="H39" i="25"/>
  <c r="G155" i="26" l="1"/>
  <c r="G154" i="26"/>
  <c r="G153" i="26"/>
  <c r="G152" i="26"/>
  <c r="G151" i="26"/>
  <c r="G150" i="26"/>
  <c r="G149" i="26"/>
  <c r="G148" i="26"/>
  <c r="G147" i="26"/>
  <c r="G156" i="26" l="1"/>
  <c r="F85" i="25" s="1"/>
  <c r="H85" i="25" s="1"/>
  <c r="B121" i="25"/>
  <c r="C121" i="25"/>
  <c r="C52" i="25"/>
  <c r="C48" i="25"/>
  <c r="G54" i="26"/>
  <c r="G53" i="26"/>
  <c r="G48" i="26"/>
  <c r="G47" i="26"/>
  <c r="G46" i="26"/>
  <c r="G45" i="26"/>
  <c r="G202" i="26"/>
  <c r="G201" i="26"/>
  <c r="G200" i="26"/>
  <c r="G199" i="26"/>
  <c r="G198" i="26"/>
  <c r="G197" i="26"/>
  <c r="G196" i="26"/>
  <c r="G195" i="26"/>
  <c r="G194" i="26"/>
  <c r="G189" i="26"/>
  <c r="G180" i="26"/>
  <c r="G181" i="26"/>
  <c r="G182" i="26"/>
  <c r="G183" i="26"/>
  <c r="G184" i="26"/>
  <c r="G185" i="26"/>
  <c r="G186" i="26"/>
  <c r="G187" i="26"/>
  <c r="G188" i="26"/>
  <c r="G179" i="26"/>
  <c r="G142" i="26"/>
  <c r="G143" i="26" s="1"/>
  <c r="F100" i="25" s="1"/>
  <c r="H100" i="25" s="1"/>
  <c r="G137" i="26"/>
  <c r="G138" i="26" s="1"/>
  <c r="F99" i="25" s="1"/>
  <c r="H99" i="25" s="1"/>
  <c r="G172" i="26"/>
  <c r="G173" i="26"/>
  <c r="G174" i="26"/>
  <c r="G171" i="26"/>
  <c r="G163" i="26"/>
  <c r="G164" i="26"/>
  <c r="G160" i="26"/>
  <c r="G166" i="26"/>
  <c r="G165" i="26"/>
  <c r="G162" i="26"/>
  <c r="G161" i="26"/>
  <c r="C130" i="26"/>
  <c r="G132" i="26"/>
  <c r="G131" i="26"/>
  <c r="G130" i="26"/>
  <c r="G55" i="26" l="1"/>
  <c r="F52" i="25" s="1"/>
  <c r="H52" i="25" s="1"/>
  <c r="G49" i="26"/>
  <c r="G203" i="26"/>
  <c r="F243" i="25" s="1"/>
  <c r="H243" i="25" s="1"/>
  <c r="G190" i="26"/>
  <c r="F121" i="25" s="1"/>
  <c r="H121" i="25" s="1"/>
  <c r="G167" i="26"/>
  <c r="F74" i="25" s="1"/>
  <c r="H74" i="25" s="1"/>
  <c r="G133" i="26"/>
  <c r="F239" i="25" s="1"/>
  <c r="H239" i="25" s="1"/>
  <c r="G175" i="26"/>
  <c r="F75" i="25" s="1"/>
  <c r="H75" i="25" s="1"/>
  <c r="G123" i="26"/>
  <c r="G124" i="26"/>
  <c r="G125" i="26"/>
  <c r="G122" i="26"/>
  <c r="G117" i="26"/>
  <c r="G116" i="26"/>
  <c r="G115" i="26"/>
  <c r="G110" i="26"/>
  <c r="G109" i="26"/>
  <c r="G104" i="26"/>
  <c r="G103" i="26"/>
  <c r="G102" i="26"/>
  <c r="G101" i="26"/>
  <c r="G96" i="26"/>
  <c r="G97" i="26" s="1"/>
  <c r="F130" i="25" s="1"/>
  <c r="H130" i="25" s="1"/>
  <c r="G91" i="26"/>
  <c r="G90" i="26"/>
  <c r="G84" i="26"/>
  <c r="C82" i="26"/>
  <c r="C81" i="26"/>
  <c r="C80" i="26"/>
  <c r="G85" i="26"/>
  <c r="G83" i="26"/>
  <c r="G82" i="26"/>
  <c r="G81" i="26"/>
  <c r="G80" i="26"/>
  <c r="G75" i="26"/>
  <c r="G74" i="26"/>
  <c r="G73" i="26"/>
  <c r="G67" i="26"/>
  <c r="G66" i="26"/>
  <c r="G68" i="26"/>
  <c r="G65" i="26"/>
  <c r="G60" i="26"/>
  <c r="G59" i="26"/>
  <c r="C39" i="26"/>
  <c r="G40" i="26"/>
  <c r="G39" i="26"/>
  <c r="G34" i="26"/>
  <c r="G33" i="26"/>
  <c r="G28" i="26"/>
  <c r="G27" i="26"/>
  <c r="G25" i="26"/>
  <c r="G24" i="26"/>
  <c r="G23" i="26"/>
  <c r="G22" i="26"/>
  <c r="G26" i="26"/>
  <c r="G18" i="26"/>
  <c r="F30" i="25" s="1"/>
  <c r="H30" i="25" s="1"/>
  <c r="C8" i="26"/>
  <c r="F48" i="25" l="1"/>
  <c r="H48" i="25" s="1"/>
  <c r="G126" i="26"/>
  <c r="F189" i="25" s="1"/>
  <c r="H189" i="25" s="1"/>
  <c r="G118" i="26"/>
  <c r="F183" i="25" s="1"/>
  <c r="H183" i="25" s="1"/>
  <c r="G111" i="26"/>
  <c r="F182" i="25" s="1"/>
  <c r="H182" i="25" s="1"/>
  <c r="G105" i="26"/>
  <c r="F178" i="25" s="1"/>
  <c r="H178" i="25" s="1"/>
  <c r="G92" i="26"/>
  <c r="F129" i="25" s="1"/>
  <c r="H129" i="25" s="1"/>
  <c r="G86" i="26"/>
  <c r="F112" i="25" s="1"/>
  <c r="H112" i="25" s="1"/>
  <c r="G76" i="26"/>
  <c r="F101" i="25" s="1"/>
  <c r="H101" i="25" s="1"/>
  <c r="G69" i="26"/>
  <c r="F63" i="25" s="1"/>
  <c r="H63" i="25" s="1"/>
  <c r="G41" i="26"/>
  <c r="F53" i="25" s="1"/>
  <c r="H53" i="25" s="1"/>
  <c r="G61" i="26"/>
  <c r="F55" i="25" s="1"/>
  <c r="H55" i="25" s="1"/>
  <c r="G35" i="26"/>
  <c r="F51" i="25" s="1"/>
  <c r="H51" i="25" s="1"/>
  <c r="G29" i="26"/>
  <c r="F50" i="25" s="1"/>
  <c r="H50" i="25" s="1"/>
  <c r="E41" i="40" l="1"/>
  <c r="F40" i="40"/>
  <c r="E40" i="40"/>
  <c r="D40" i="40"/>
  <c r="C40" i="40"/>
  <c r="F36" i="40"/>
  <c r="E36" i="40"/>
  <c r="D36" i="40"/>
  <c r="C36" i="40"/>
  <c r="F29" i="40"/>
  <c r="E29" i="40"/>
  <c r="D29" i="40"/>
  <c r="C29" i="40"/>
  <c r="F17" i="40"/>
  <c r="F41" i="40" s="1"/>
  <c r="E17" i="40"/>
  <c r="D17" i="40"/>
  <c r="D41" i="40" s="1"/>
  <c r="C17" i="40"/>
  <c r="C41" i="40" s="1"/>
  <c r="I9" i="33" l="1"/>
  <c r="I5" i="33"/>
  <c r="C15" i="38" l="1"/>
  <c r="C25" i="38" s="1"/>
  <c r="C239" i="25" l="1"/>
  <c r="C130" i="25" l="1"/>
  <c r="G10" i="26" l="1"/>
  <c r="G11" i="26" l="1"/>
  <c r="G12" i="26" s="1"/>
  <c r="F29" i="25" l="1"/>
  <c r="H29" i="25" l="1"/>
</calcChain>
</file>

<file path=xl/sharedStrings.xml><?xml version="1.0" encoding="utf-8"?>
<sst xmlns="http://schemas.openxmlformats.org/spreadsheetml/2006/main" count="1526" uniqueCount="751">
  <si>
    <t>OBJETO :</t>
  </si>
  <si>
    <t>TAXAS:</t>
  </si>
  <si>
    <t>LOCAL :</t>
  </si>
  <si>
    <t>Planilha de Preço dos Serviços e Quantitativos</t>
  </si>
  <si>
    <t>ITEM</t>
  </si>
  <si>
    <t>REFERÊNCIA</t>
  </si>
  <si>
    <t>DISCRIMINAÇÃO</t>
  </si>
  <si>
    <t>UNID</t>
  </si>
  <si>
    <t>M²</t>
  </si>
  <si>
    <t>M</t>
  </si>
  <si>
    <t>M2</t>
  </si>
  <si>
    <t>UN</t>
  </si>
  <si>
    <t>REMOÇÃO DE LOUÇAS, DE FORMA MANUAL, SEM REAPROVEITAMENTO. AF_12/2017</t>
  </si>
  <si>
    <t>UNIDADE:</t>
  </si>
  <si>
    <t>UND</t>
  </si>
  <si>
    <t>COMPONENTE</t>
  </si>
  <si>
    <t>CONSUMO</t>
  </si>
  <si>
    <t>PREÇO UNITÁRIO</t>
  </si>
  <si>
    <t>H</t>
  </si>
  <si>
    <t>DEMOLIÇÃO DE ALVENARIA DE BLOCO FURADO, DE FORMA MANUAL, SEM REAPROVEITAMENTO. AF_12/2017</t>
  </si>
  <si>
    <t>DEMOLIÇÃO DE ARGAMASSAS, DE FORMA MANUAL, SEM REAPROVEITAMENTO. AF_12/2017</t>
  </si>
  <si>
    <t>DEMOLIÇÃO DE RODAPÉ CERÂMICO, DE FORMA MANUAL, SEM REAPROVEITAMENTO. AF_12/2017</t>
  </si>
  <si>
    <t>DEMOLIÇÃO DE PAVIMENTO INTERTRAVADO, DE FORMA MANUAL, COM REAPROVEITAMENTO. AF_12/2017</t>
  </si>
  <si>
    <t>REMOÇÃO DE CHAPAS E PERFIS DE DRYWALL, DE FORMA MANUAL, SEM REAPROVEITAMENTO. AF_12/2017</t>
  </si>
  <si>
    <t>REMOÇÃO DE FORROS DE DRYWALL, PVC E FIBROMINERAL, DE FORMA MANUAL, SEM REAPROVEITAMENTO. AF_12/2017</t>
  </si>
  <si>
    <t>REMOÇÃO DE FORRO DE GESSO, DE FORMA MANUAL, SEM REAPROVEITAMENTO. AF_12/2017</t>
  </si>
  <si>
    <t xml:space="preserve">REMOÇÃO DE PORTAS, DE FORMA MANUAL, SEM REAPROVEITAMENTO. AF_12/2017 </t>
  </si>
  <si>
    <t>ALVENARIA DE VEDAÇÃO DE BLOCOS CERÂMICOS FURADOS NA HORIZONTAL DE 9X19X19CM (ESPESSURA 9CM) DE PAREDES COM ÁREA LÍQUIDA MENOR QUE 6M2 SEM VÃOS E ARGAMASSA DE ASSENTAMENTO COM PREPARO MANUAL. AF_06/2014</t>
  </si>
  <si>
    <t>INSTALAÇÃO DE ISOLAMENTO COM LÃ DE ROCHA EM PAREDE DRYWALL. AF_06/2017_P</t>
  </si>
  <si>
    <t>KG</t>
  </si>
  <si>
    <t>3250/ORSE</t>
  </si>
  <si>
    <t>INSTALAÇÕES ELÉTRICAS</t>
  </si>
  <si>
    <t>DEMOLIÇÃO DE REVESTIMENTO CERÂMICO, DE FORMA MANUAL, SEM REAPROVEITAMENTO. AF_12/2017</t>
  </si>
  <si>
    <t>REMOÇÃO DE JANELAS, DE FORMA MANUAL, SEM REAPROVEITAMENTO. AF_12/2017</t>
  </si>
  <si>
    <t>REMOÇÃO DE TELHAS, DE FIBROCIMENTO, METÁLICA E CERÂMICA, DE FORMA MANUAL, SEM REAPROVEITAMENTO. AF_12/2017</t>
  </si>
  <si>
    <t>REMOÇÃO DE INTERRUPTORES/TOMADAS ELÉTRICAS, DE FORMA MANUAL, SEM REAPROVEITAMENTO. AF_12/2017</t>
  </si>
  <si>
    <t xml:space="preserve">REMOÇÃO DE CABOS ELÉTRICOS, DE FORMA MANUAL, SEM REAPROVEITAMENTO. </t>
  </si>
  <si>
    <t>REMOÇÃO DE TUBULAÇÕES (TUBOS E CONEXÕES) DE ÁGUA FRIA, DE FORMA MANUAL, SEM REAPROVEITAMENTO. AF_12/2017</t>
  </si>
  <si>
    <t>PAREDE COM PLACAS DE GESSO ACARTONADO (DRYWALL), PARA USO INTERNO, COM DUAS FACES SIMPLES E ESTRUTURA METÁLICA COM GUIAS SIMPLES, COM VÃOS. AF_06/2017_P</t>
  </si>
  <si>
    <t>INSTALAÇÕES HIDROSSANITÁRIAS</t>
  </si>
  <si>
    <t>SERVENTE COM ENCARGOS COMPLEMENTARES</t>
  </si>
  <si>
    <t>ENGATE FLEXÍVEL EM INOX, 1/2 X 40CM - FORNECIMENTO E INSTALAÇÃO. AF_12/2013</t>
  </si>
  <si>
    <t>CHAPA DE MDF CRU, E = 18 MM, DE *2,75 X 1,85* M</t>
  </si>
  <si>
    <t>SINAPI 34673</t>
  </si>
  <si>
    <t>PERFIL DE ALUMINIO ANODIZADO</t>
  </si>
  <si>
    <t>SINAPI 34360</t>
  </si>
  <si>
    <t>ADESIVO ACRILICO/COLA DE CONTATO</t>
  </si>
  <si>
    <t>SINAPI 4791</t>
  </si>
  <si>
    <t>SINAPI 10691</t>
  </si>
  <si>
    <t>SOLVENTE PARA COLA (PARA LAMINADO MELAMINICO) A BASE DE RESINA SINTETICA</t>
  </si>
  <si>
    <t>L</t>
  </si>
  <si>
    <t>SINAPI 10478</t>
  </si>
  <si>
    <t>FECHADURA DE EMBUTIR COM CILINDRO, EXTERNA, COMPLETA, ACABAMENTO PADRÃO MÉDIO, INCLUSO EXECUÇÃO DE FURO - FORNECIMENTO E INSTALAÇÃO. AF_08/2015</t>
  </si>
  <si>
    <t>VIDRO LISO INCOLOR 4MM</t>
  </si>
  <si>
    <t>BATENTE/ PORTAL/ ADUELA/ MARCO MACICO, E= *3 CM, L= *13 CM, *60 CM A 120* CM X *210CM, EM CEDRINHO/ ANGELIM COMERCIAL/ EUCALIPTO/ CURUPIXA/ PEROBA/ CUMARU OU EQUIVALENTE DA REGIAO (NAO INCLUI ALIZARES).</t>
  </si>
  <si>
    <t>JG</t>
  </si>
  <si>
    <t>GUARNICAO/ ALIZAR/ VISTA MACICA, E= *1* CM, L= *4,5* CM, EM CEDRINHO/ ANGELIM COMERCIAL/ EUCALIPTO/ CURUPIXA/ PEROBA/ CUMARU OU EQUIVALENTE DA REGIAO</t>
  </si>
  <si>
    <t>M3</t>
  </si>
  <si>
    <t>DOBRADICA EM LATAO, 3 " X 2 1/2 ", E= 1,9 A 2 MM, COM ANEL, CROMADO, TAMPA BOLA, COM PARAFUSOS</t>
  </si>
  <si>
    <t>PREGO DE ACO POLIDO COM CABECA 15 X 15 (1 1/4 X 13)</t>
  </si>
  <si>
    <t>SINAPI 88316</t>
  </si>
  <si>
    <t>CARPINTEIRO DE ESQUADRIAS COM ENCARGOS COMPLEMENTARES</t>
  </si>
  <si>
    <t>PEDREIRO COM ENCARGOS COMPLEMENTARES</t>
  </si>
  <si>
    <t>PINTURAS</t>
  </si>
  <si>
    <t>LIMPEZA DE SUPERFÍCIE COM JATO DE ALTA PRESSÃO. AF_04/2019</t>
  </si>
  <si>
    <t>MONTAGEM E DESMONTAGEM DE ANDAIME TUBULAR TIPO TORRE (EXCLUSIVE ANDAIME E LIMPEZA). AF_11/2017</t>
  </si>
  <si>
    <t>MONTAGEM E DESMONTAGEM DE ANDAIME TUBULAR TIPO FACHADEIRO (EXCLUSIVE ANDAIME E LIMPEZA). AF_11/2017</t>
  </si>
  <si>
    <t>PODA EM ALTURA DE ÁRVORE COM DIÂMETRO DE TRONCO MENOR QUE 0,20 M.AF_05/2018</t>
  </si>
  <si>
    <t>PODA EM ALTURA DE ÁRVORE COM DIÂMETRO DE TRONCO MAIOR OU IGUAL A 0,20 M E MENOR QUE 0,40 M.AF_05/2018</t>
  </si>
  <si>
    <t>PODA EM ALTURA DE ÁRVORE COM DIÂMETRO DE TRONCO MAIOR OU IGUAL A 0,40 M E MENOR QUE 0,60 M.AF_05/2018</t>
  </si>
  <si>
    <t>PODA EM ALTURA DE ÁRVORE COM DIÂMETRO DE TRONCO MAIOR OU IGUAL A 0,60 M.AF_05/2018</t>
  </si>
  <si>
    <t>REMOCAO DE VIDRO COMUM</t>
  </si>
  <si>
    <t>REMOÇÃO DE LUMINÁRIAS, DE FORMA MANUAL, SEM REAPROVEITAMENTO. AF_12/2017</t>
  </si>
  <si>
    <t>ESCAVAÇÃO MANUAL DE VALA COM PROFUNDIDADE MENOR OU IGUAL A 1,30 M. AF_03/2016</t>
  </si>
  <si>
    <t>REATERRO MANUAL APILOADO COM SOQUETE. AF_10/2017</t>
  </si>
  <si>
    <t>LASTRO DE CONCRETO MAGRO, APLICADO EM PISOS OU RADIERS, ESPESSURA DE 5 CM. AF_07/2016</t>
  </si>
  <si>
    <t>LASTRO COM MATERIAL GRANULAR, APLICAÇÃO EM PISOS OU RADIERS, ESPESSURA DE *5 CM*. AF_08/2017</t>
  </si>
  <si>
    <t>IMPERMEABILIZAÇÃO DE SUPERFÍCIE COM MANTA ASFÁLTICA, UMA CAMADA, INCLUSIVE APLICAÇÃO DE PRIMER ASFÁLTICO, E=3MM. AF_06/2018</t>
  </si>
  <si>
    <t>IMPERMEABILIZAÇÃO DE SUPERFÍCIE COM ARGAMASSA POLIMÉRICA / MEMBRANA ACRÍLICA, 3 DEMÃOS. AF_06/2018</t>
  </si>
  <si>
    <t>CONCRETO MAGRO PARA LASTRO, TRAÇO 1:4,5:4,5 (CIMENTO/ AREIA MÉDIA/ BRITA 1)  - PREPARO MECÂNICO COM BETONEIRA 400 L. AF_07/2016</t>
  </si>
  <si>
    <t>FORNECIMENTO E INSTALAÇÃO DE ASSENTOS PARA VASO SANITÁRIO DE PLÁSTICO.</t>
  </si>
  <si>
    <t>TELHAMENTO COM TELHA ONDULADA DE FIBROCIMENTO E = 6 MM, COM RECOBRIMENTO LATERAL DE 1/4 DE ONDA PARA TELHADO COM INCLINAÇÃO MAIOR QUE 10°, COM ATÉ 2 ÁGUAS, INCLUSO IÇAMENTO. AF_06/2016</t>
  </si>
  <si>
    <t>TELHAMENTO COM TELHA ONDULADA DE FIBROCIMENTO E = 6 MM, COM RECOBRIMENTO LATERAL DE 1 1/4 DE ONDA PARA TELHADO COM INCLINAÇÃO MÁXIMA DE 10°, COM ATÉ 2 ÁGUAS, INCLUSO IÇAMENTO. AF_06/2016</t>
  </si>
  <si>
    <t>CUMEEIRA PARA TELHA DE FIBROCIMENTO ONDULADA E = 6 MM, INCLUSO ACESSÓRIOS DE FIXAÇÃO E IÇAMENTO. AF_06/2016</t>
  </si>
  <si>
    <t>CALHA EM CHAPA DE AÇO GALVANIZADO NÚMERO 24, DESENVOLVIMENTO DE 100 CM, INCLUSO TRANSPORTE VERTICAL. AF_06/2016</t>
  </si>
  <si>
    <t>RUFO EM CHAPA DE AÇO GALVANIZADO NÚMERO 24, CORTE DE 25 CM, INCLUSO TRANSPORTE VERTICAL. AF_06/2016</t>
  </si>
  <si>
    <t>CHAPISCO APLICADO EM ALVENARIAS E ESTRUTURAS DE CONCRETO INTERNAS, COM COLHER DE PEDREIRO.  ARGAMASSA TRAÇO 1:3 COM PREPARO MANUAL. AF_06/2014</t>
  </si>
  <si>
    <t>CHAPISCO APLICADO EM ALVENARIA (SEM PRESENÇA DE VÃOS) E ESTRUTURAS DE CONCRETO DE FACHADA, COM COLHER DE PEDREIRO.  ARGAMASSA TRAÇO 1:3 COM PREPARO MANUAL. AF_06/2014</t>
  </si>
  <si>
    <t>CHAPISCO APLICADO EM ALVENARIA (COM PRESENÇA DE VÃOS) E ESTRUTURAS DE CONCRETO DE FACHADA, COM COLHER DE PEDREIRO.  ARGAMASSA TRAÇO 1:3 COM PREPARO MANUAL. AF_06/2014</t>
  </si>
  <si>
    <t>DIVISORIA EM GRANITO BRANCO POLIDO, ESP = 3CM, ASSENTADO COM ARGAMASSA TRACO 1:4, ARREMATE EM CIMENTO BRANCO, EXCLUSIVE FERRAGENS</t>
  </si>
  <si>
    <t>PISO DE BORRACHA CANELADA, ESPESSURA 3,5MM, FIXADO COM COLA</t>
  </si>
  <si>
    <t>QUADRO EM MDF, MEDINDO (6,00 X 1,25)M, REVESTIDO COM LAMINADO MELAMÍNICO RETICULADO BRANCO, COM ARO EM MADEIRA TIPO JATOBÁ, COM TRÊS MÓDULOS , SENDO DOIS FIXOS E UM MÓVEL, INCLUINDO PERFIS EM ALUMÍNIO BRANCO PARA REQUADRO, GUIA SUPERIOR E CALHA INFERIOR</t>
  </si>
  <si>
    <t xml:space="preserve">QUANT. </t>
  </si>
  <si>
    <t>EXECUÇÃO DE PASSEIO EM PISO INTERTRAVADO, COM BLOCO RETANGULAR COR NATURAL DE 20 X 10 CM, ESPESSURA 6 CM. AF_12/2015</t>
  </si>
  <si>
    <t>APLICAÇÃO DE FUNDO SELADOR LÁTEX PVA EM TETO, UMA DEMÃO. AF_06/2014</t>
  </si>
  <si>
    <t>APLICAÇÃO DE FUNDO SELADOR LÁTEX PVA EM PAREDES, UMA DEMÃO. AF_06/2014</t>
  </si>
  <si>
    <t>APLICAÇÃO DE FUNDO SELADOR ACRÍLICO EM PAREDES, UMA DEMÃO. AF_06/2014</t>
  </si>
  <si>
    <t>APLICAÇÃO E LIXAMENTO DE MASSA LÁTEX EM TETO, UMA DEMÃO. AF_06/2014</t>
  </si>
  <si>
    <t>APLICAÇÃO E LIXAMENTO DE MASSA LÁTEX EM PAREDES, UMA DEMÃO. AF_06/2014</t>
  </si>
  <si>
    <t>APLICAÇÃO E LIXAMENTO DE MASSA LÁTEX EM PAREDES, DUAS DEMÃOS. AF_06/2014</t>
  </si>
  <si>
    <t>TEXTURA ACRÍLICA, APLICAÇÃO MANUAL EM PAREDE, UMA DEMÃO. AF_09/2016</t>
  </si>
  <si>
    <t>APLICAÇÃO MANUAL DE PINTURA COM TINTA LÁTEX PVA EM PAREDES, DUAS DEMÃOS. AF_06/2014</t>
  </si>
  <si>
    <t>APLICAÇÃO MANUAL DE PINTURA COM TINTA LÁTEX PVA EM TETO, DUAS DEMÃOS. AF_06/2014</t>
  </si>
  <si>
    <t>APLICAÇÃO MANUAL DE FUNDO SELADOR ACRÍLICO EM PANOS COM PRESENÇA DE VÃOS DE EDIFÍCIOS DE MÚLTIPLOS PAVIMENTOS. AF_06/2014</t>
  </si>
  <si>
    <t>APLICAÇÃO MANUAL DE FUNDO SELADOR ACRÍLICO EM PANOS CEGOS DE FACHADA (SEM PRESENÇA DE VÃOS) DE EDIFÍCIOS DE MÚLTIPLOS PAVIMENTOS. AF_06/2014</t>
  </si>
  <si>
    <t>APLICAÇÃO MANUAL DE TINTA LÁTEX ACRÍLICA EM PANOS COM PRESENÇA DE VÃOS DE EDIFÍCIOS DE MÚLTIPLOS PAVIMENTOS, DUAS DEMÃOS. AF_11/2016</t>
  </si>
  <si>
    <t>APLICAÇÃO MANUAL DE MASSA ACRÍLICA EM PANOS DE FACHADA COM PRESENÇA DE VÃOS, DE EDIFÍCIOS DE MÚLTIPLOS PAVIMENTOS, UMA DEMÃO. AF_05/2017</t>
  </si>
  <si>
    <t>APLICAÇÃO MANUAL DE MASSA ACRÍLICA EM PANOS DE FACHADA SEM PRESENÇA DE VÃOS, DE EDIFÍCIOS DE MÚLTIPLOS PAVIMENTOS, UMA DEMÃO. AF_05/2017</t>
  </si>
  <si>
    <t>PINTURA ACRILICA PARA SINALIZAÇÃO HORIZONTAL EM PISO CIMENTADO</t>
  </si>
  <si>
    <t>VERNIZ SINTETICO BRILHANTE, 2 DEMAOS</t>
  </si>
  <si>
    <t>TOTAL</t>
  </si>
  <si>
    <t>REVESTIMENTO CERÂMICO PARA PAREDES EXTERNAS EM PASTILHAS DE PORCELANA 2,5 X 2,5 CM (PLACAS DE 30 X 30 CM), ALINHADAS A PRUMO, APLICADO EM PANOS COM VÃOS. AF_10/2014</t>
  </si>
  <si>
    <t>REVESTIMENTO CERÂMICO PARA PAREDES EXTERNAS EM PASTILHAS DE PORCELANA 2,5 X 2,5 CM (PLACAS DE 30 X 30 CM), ALINHADAS A PRUMO, APLICADO EM PANOS SEM VÃOS. AF_10/2014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</si>
  <si>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</si>
  <si>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</si>
  <si>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>GRADIL EM FERRO FIXADO EM VÃOS DE JANELAS, FORMADO POR BARRAS CHATAS DE 25X4,8 MM. AF_04/2019</t>
  </si>
  <si>
    <t>VALOR TOTAL (R$)</t>
  </si>
  <si>
    <t>CAIACAO EM MEIO FIO</t>
  </si>
  <si>
    <t>MOVIMENTO DE TERRA/FUNDAÇÕES</t>
  </si>
  <si>
    <t>COBERTURA</t>
  </si>
  <si>
    <t>ESQUADRIAS E VIDROS</t>
  </si>
  <si>
    <t>REVISÃO EM COBERTURA COM TELHA DE FIBROCIMENTO ONDULADA 6MM</t>
  </si>
  <si>
    <t>SERRALHARIA/MARCENARIA</t>
  </si>
  <si>
    <t>CHUVEIRO PLÁSTICO SEM REGISTRO</t>
  </si>
  <si>
    <t>REMOÇÃO DE VENTILADOR</t>
  </si>
  <si>
    <t>POLIMENTO EM PISO INDUSTRIAL</t>
  </si>
  <si>
    <t>MARMORISTA/GRANITEIRO COM ENCARGOS COMPLEMENTARES</t>
  </si>
  <si>
    <t>CIMENTO BRANCO</t>
  </si>
  <si>
    <t>POLIDORA DE PISO (POLITRIZ), PESO DE 100KG, DIÂMETRO 450 MM, MOTOR ELÉTRICO, POTÊNCIA 4 HP - CHP DIURNO. AF_09/2016</t>
  </si>
  <si>
    <t>CERA  LIQUIDA</t>
  </si>
  <si>
    <t>CIMENTO PORTLAND COMPOSTO CP II-32</t>
  </si>
  <si>
    <t>DISCO DE DESBASTE PARA METAL FERROSO EM GERAL, COM TRES TELAS,  9 X 1/4 X 7/8 " (228,6 X 6,4 X 22,2 MM)</t>
  </si>
  <si>
    <t>POLIMENTO EM PISO  INDUSTRIAL</t>
  </si>
  <si>
    <t>CARPINTEIRO DE FORMAS COM ENCARGOS COMPLEMENTARES</t>
  </si>
  <si>
    <t>FORNECIMENTO E APLICAÇÃO DE SELANTE P/CALHAS E RUFOS, TIPO SELACALHA (VEDA CALHA), COR ALUMINIO, REF: VEDACIT OU SIMILAR</t>
  </si>
  <si>
    <t>RETIRADA DE CAIXA DE AR CONDICIONADO</t>
  </si>
  <si>
    <t>REVESTIMENTO CERÂMICO PARA PISO COM PLACAS TIPO ESMALTADA EXTRA DE DIMENSÕES 35X35 CM APLICADA EM AMBIENTES DE ÁREA MENOR QUE 5 M2. AF_06/2014</t>
  </si>
  <si>
    <t>REVESTIMENTO CERÂMICO PARA PISO COM PLACAS TIPO ESMALTADA EXTRA DE DIMENSÕES 35X35 CM APLICADA EM AMBIENTES DE ÁREA ENTRE 5 M2 E 10 M2. AF_06/2014</t>
  </si>
  <si>
    <t>REVESTIMENTO CERÂMICO PARA PISO COM PLACAS TIPO ESMALTADA EXTRA DE DIMENSÕES 35X35 CM APLICADA EM AMBIENTES DE ÁREA MAIOR QUE 10 M2. AF_06/2014</t>
  </si>
  <si>
    <t xml:space="preserve">RODAPÉ CERÂMICO DE 7CM DE ALTURA COM PLACAS TIPO ESMALTADA EXTRA DE DIMENSÕES 35X35CM. AF_06/2014 </t>
  </si>
  <si>
    <t>BUCHA DE NYLON SEM ABA S10, COM PARAFUSO DE 6,10 X 65 MM EM ACO ZINCADO COM ROSCA SOBERBA, CABECA CHATA E FENDA PHILLIPS</t>
  </si>
  <si>
    <t>SUPORTE MAO-FRANCESA EM ACO, ABAS IGUAIS 40 CM, CAPACIDADE MINIMA 70 KG, BRANCO</t>
  </si>
  <si>
    <t>TESTEIRA DE GRANITO DE 20 CM SEM RESPALDO, FORNECIMENTO E INSTALAÇÃO</t>
  </si>
  <si>
    <t>JANELA DE ALUMÍNIO DE CORRER, 2 FOLHAS, FIXAÇÃO COM PARAFUSO SOBRE CONTRAMARCO (EXCLUSIVE CONTRAMARCO), COM VIDROS PADRONIZADA. AF_07/2016</t>
  </si>
  <si>
    <t>JANELA DE ALUMÍNIO DE CORRER, 4 FOLHAS, FIXAÇÃO COM PARAFUSO SOBRE CONTRAMARCO (EXCLUSIVE CONTRAMARCO), COM VIDROS, PADRONIZADA. AF_07/2016</t>
  </si>
  <si>
    <t>VIDRO LISO COMUM TRANSPARENTE, ESPESSURA 4MM</t>
  </si>
  <si>
    <t>VIDRO TEMPERADO INCOLOR, ESPESSURA 6MM, FORNECIMENTO E INSTALACAO, INCLUSIVE MASSA PARA VEDACAO</t>
  </si>
  <si>
    <t>ESPELHO CRISTAL ESPESSURA 4MM, COM MOLDURA EM ALUMINIO E COMPENSADO 6MM PLASTIFICADO COLADO</t>
  </si>
  <si>
    <t>ESPELHO CRISTAL, ESPESSURA 4MM, COM PARAFUSOS DE FIXACAO, SEM MOLDURA</t>
  </si>
  <si>
    <t>CARPINTEIRO COM ENCARGOS COMPLEMENTARES</t>
  </si>
  <si>
    <t>CAIBRO DE MADEIRA NAO APARELHADA *5 X 6* CM, MACARANDUBA, ANGELIM OU EQUIVALENTE DA REGIAO</t>
  </si>
  <si>
    <t>VASO SANITARIO SIFONADO CONVENCIONAL COM LOUÇA BRANCA, INCLUSO CONJUNTO DE LIGAÇÃO PARA BACIA SANITÁRIA AJUSTÁVEL - FORNECIMENTO E INSTALAÇÃO. AF_10/2016</t>
  </si>
  <si>
    <t>VASO SANITARIO SIFONADO CONVENCIONAL PARA PCD SEM FURO FRONTAL COM LOUÇA BRANCA SEM ASSENTO, INCLUSO CONJUNTO DE LIGAÇÃO PARA BACIA SANITÁRIA AJUSTÁVEL - FORNECIMENTO E INSTALAÇÃO. AF_10/2016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</si>
  <si>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</si>
  <si>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</si>
  <si>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</si>
  <si>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</si>
  <si>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</si>
  <si>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</si>
  <si>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(COMPOSIÇÃO REPRESENTATIVA) DO SERVIÇO DE INSTALAÇÃO DE TUBOS DE PVC, SÉRIE R, ÁGUA PLUVIAL, DN 75 MM (INSTALADO EM RAMAL DE ENCAMINHAMENTO, OU CONDUTORES VERTICAIS), INCLUSIVE CONEXÕES, CORTE E FIXAÇÕES, PARA PRÉDIOS. AF_10/2015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</si>
  <si>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</si>
  <si>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PONTO DE CONSUMO TERMINAL DE ÁGUA FRIA (SUBRAMAL) COM TUBULAÇÃO DE PVC, DN 25 MM, INSTALADO EM RAMAL DE ÁGUA, INCLUSOS RASGO E CHUMBAMENTO EM ALVENARIA. AF_12/2014</t>
  </si>
  <si>
    <t>TORNEIRA DE BOIA, ROSCÁVEL, 3/4 , FORNECIDA E INSTALADA EM RESERVAÇÃO DE ÁGUA. AF_06/2016</t>
  </si>
  <si>
    <t>CUBA DE EMBUTIR OVAL EM LOUÇA BRANCA, 35 X 50CM OU EQUIVALENTE, INCLUSO VÁLVULA EM METAL CROMADO E SIFÃO FLEXÍVEL EM PVC - FORNECIMENTO E INSTALAÇÃO. AF_12/2013</t>
  </si>
  <si>
    <t>UND.</t>
  </si>
  <si>
    <t>MARCENEIRO COM ENCARGOS COMPLEMENTARES</t>
  </si>
  <si>
    <t>ENCANADOR OU BOMBEIRO HIDRÁULICO COM ENCARGOS COMPLEMENTARES</t>
  </si>
  <si>
    <t>FITA VEDA ROSCA EM ROLOS DE 18 MM X 10 M (L X C)</t>
  </si>
  <si>
    <t>CHUVEIRO PLASTICO BRANCO SIMPLES 5 '' PARA ACOPLAR EM HASTE 1/2 ", AGUA FRIA</t>
  </si>
  <si>
    <t>LÂMPADA TUBULAR FLUORESCENTE T10 DE 20/40 W, BASE G13 - FORNECIMENTO E INSTALAÇÃO. AF_11/2017_P</t>
  </si>
  <si>
    <t>LÂMPADA TUBULAR FLUORESCENTE T8 DE 16/18 W, BASE G13 - FORNECIMENTO E INSTALAÇÃO. AF_11/2017_P</t>
  </si>
  <si>
    <t>LÂMPADA TUBULAR FLUORESCENTE T8 DE 32/36 W, BASE G13 - FORNECIMENTO E INSTALAÇÃO. AF_11/2017_P</t>
  </si>
  <si>
    <t>LÂMPADA COMPACTA DE LED 10 W, BASE E27 - FORNECIMENTO E INSTALAÇÃO. AF_11/2017</t>
  </si>
  <si>
    <t>LÂMPADA COMPACTA DE LED 6 W, BASE E27 - FORNECIMENTO E INSTALAÇÃO. AF_11/2017</t>
  </si>
  <si>
    <t>ELETRICISTA COM ENCARGOS COMPLEMENTARES</t>
  </si>
  <si>
    <t>LAMPADA LED TUBULAR BIVOLT 18/20 W, BASE G13, EXCLUSIVE LUMINÁRIA</t>
  </si>
  <si>
    <t>REATOR PARA LAMPADA VAPOR DE MERCURIO 250W USO EXTERNO</t>
  </si>
  <si>
    <t>REFLETOR EM ALUMÍNIO COM SUPORTE E ALÇA, LÂMPADA 125 W - FORNECIMENTO E INSTALAÇÃO. AF_11/2017</t>
  </si>
  <si>
    <t>REFLETOR EM ALUMÍNIO COM SUPORTE E ALÇA, LÂMPADA 250 W - FORNECIMENTO E INSTALAÇÃO. AF_11/2017</t>
  </si>
  <si>
    <t>REATOR PARA LAMPADA VAPOR DE MERCURIO USO EXTERNO 220V/400W</t>
  </si>
  <si>
    <t>REATOR PARA LAMPADA VAPOR DE SODIO ALTA PRESSAO - 220V/250W - USO EXTERNO</t>
  </si>
  <si>
    <t>FECHADURA DE EMBUTIR COM CILINDRO, EXTERNA, COMPLETA, ACABAMENTO PADRÃO POPULAR, INCLUSO EXECUÇÃO DE FURO - FORNECIMENTO E INSTALAÇÃO. AF_08/2015</t>
  </si>
  <si>
    <t>MOLA AEREA FECHA PORTA, PARA PORTAS COM LARGURA ATE 95 CM</t>
  </si>
  <si>
    <t>CARPINTEIRO DE ESQUADRIA COM ENCARGOS COMPLEMENTARES</t>
  </si>
  <si>
    <t>MOLA HIDRÁULICA PARA PORTA</t>
  </si>
  <si>
    <t>INTERRUPTOR PARALELO (1 MÓDULO), 10A/250V, INCLUINDO SUPORTE E PLACA - FORNECIMENTO E INSTALAÇÃO. AF_12/2015</t>
  </si>
  <si>
    <t>LUMINÁRIA DE EMERGÊNCIA - FORNECIMENTO E INSTALAÇÃO. AF_11/2017</t>
  </si>
  <si>
    <t>PLANTIO DE GRAMA EM PLACAS. AF_05/2018</t>
  </si>
  <si>
    <t>PELÍCULA INSULFILM APLICADA</t>
  </si>
  <si>
    <t>CM</t>
  </si>
  <si>
    <t>BANCADA DE GRANITO PARA LAVATÓRIO</t>
  </si>
  <si>
    <t>SOLDA DE TOPO EM CHAPA/PERFIL/TUBO DE AÇO CHANFRADO, ESPESSURA=1/4''. AF_06/2018</t>
  </si>
  <si>
    <t>GRANITO PARA BANCADA, POLIDO, TIPO ANDORINHA/ QUARTZ/ CASTELO/ CORUMBA OU OUTROS EQUIVALENTES DA REGIAO, E= *2,5* CM</t>
  </si>
  <si>
    <t>MASSA PLASTICA PARA MARMORE/GRANITO</t>
  </si>
  <si>
    <t>REJUNTE EPOXI BRANCO</t>
  </si>
  <si>
    <t>ALVENARIA DE VEDAÇÃO DE BLOCOS CERÂMICOS FURADOS NA HORIZONTAL DE 9X19X19CM (ESPESSURA 9CM) DE PAREDES COM ÁREA LÍQUIDA MAIOR OU IGUAL A 6M2 SEM VÃOS E ARGAMASSA DE ASSENTAMENTO COM PREPARO MANUAL. AF_06/2014</t>
  </si>
  <si>
    <t>ALVENARIA DE VEDAÇÃO DE BLOCOS CERÂMICOS FURADOS NA HORIZONTAL DE 9X19X19CM (ESPESSURA 9CM) DE PAREDES COM ÁREA LÍQUIDA MENOR QUE 6M2 COM VÃOS E ARGAMASSA DE ASSENTAMENTO COM PREPARO MANUAL. AF_06/2014</t>
  </si>
  <si>
    <t>ALVENARIA DE VEDAÇÃO DE BLOCOS CERÂMICOS FURADOS NA HORIZONTAL DE 9X19X19CM (ESPESSURA 9CM) DE PAREDES COM ÁREA LÍQUIDA MAIOR OU IGUAL A 6M2 COM VÃOS E ARGAMASSA DE ASSENTAMENTO COM PREPARO MANUAL. AF_06/2014</t>
  </si>
  <si>
    <t>SINAPI 97631</t>
  </si>
  <si>
    <t>SINAPI 97632</t>
  </si>
  <si>
    <t>SINAPI 97633</t>
  </si>
  <si>
    <t>SINAPI 97635</t>
  </si>
  <si>
    <t>SINAPI 97638</t>
  </si>
  <si>
    <t>SINAPI 97640</t>
  </si>
  <si>
    <t>SINAPI 97641</t>
  </si>
  <si>
    <t>SINAPI 97644</t>
  </si>
  <si>
    <t>SINAPI 97645</t>
  </si>
  <si>
    <t>SINAPI 97647</t>
  </si>
  <si>
    <t>SINAPI 97660</t>
  </si>
  <si>
    <t>SINAPI 97661</t>
  </si>
  <si>
    <t>SINAPI  97665</t>
  </si>
  <si>
    <t>SINAPI 97662</t>
  </si>
  <si>
    <t>SINAPI 97663</t>
  </si>
  <si>
    <t>SINAPI  85421</t>
  </si>
  <si>
    <t>SINAPI  99814</t>
  </si>
  <si>
    <t>SINAPI 98532</t>
  </si>
  <si>
    <t>SINAPI 98533</t>
  </si>
  <si>
    <t>SINAPI 98534</t>
  </si>
  <si>
    <t>SINAPI 98535</t>
  </si>
  <si>
    <t>SINAPI  97063</t>
  </si>
  <si>
    <t>SINAPI  97064</t>
  </si>
  <si>
    <t>SINAPI 93358</t>
  </si>
  <si>
    <t>SINAPI  96995</t>
  </si>
  <si>
    <t>SINAPI  94319</t>
  </si>
  <si>
    <t>SINAPI 95241</t>
  </si>
  <si>
    <t>SINAPI 98546</t>
  </si>
  <si>
    <t>SINAPI 98555</t>
  </si>
  <si>
    <t>SINAPI 84186</t>
  </si>
  <si>
    <t>SINAPI 87246</t>
  </si>
  <si>
    <t>SINAPI 87247</t>
  </si>
  <si>
    <t>SINAPI 87248</t>
  </si>
  <si>
    <t>SINAPI 88786</t>
  </si>
  <si>
    <t>SINAPI 88787</t>
  </si>
  <si>
    <t>SINAPI 88648</t>
  </si>
  <si>
    <t>SINAPI 96359</t>
  </si>
  <si>
    <t>SINAPI 96372</t>
  </si>
  <si>
    <t>SINAPI 87878</t>
  </si>
  <si>
    <t>SINAPI 79627</t>
  </si>
  <si>
    <t>SINAPI 94962</t>
  </si>
  <si>
    <t>SINAPI 98504</t>
  </si>
  <si>
    <t>SINAPI 92396</t>
  </si>
  <si>
    <t>SINAPI 94275</t>
  </si>
  <si>
    <t>SINAPI 94276</t>
  </si>
  <si>
    <t>SINAPI 87496</t>
  </si>
  <si>
    <t>SINAPI 87504</t>
  </si>
  <si>
    <t>SINAPI 87512</t>
  </si>
  <si>
    <t>SINAPI 87520</t>
  </si>
  <si>
    <t>SINAPI 87893</t>
  </si>
  <si>
    <t>SINAPI 87904</t>
  </si>
  <si>
    <t>SINAPI 94207</t>
  </si>
  <si>
    <t>SINAPI 94210</t>
  </si>
  <si>
    <t>SINAPI 94223</t>
  </si>
  <si>
    <t>SINAPI 94229</t>
  </si>
  <si>
    <t>SINAPI 94231</t>
  </si>
  <si>
    <t>SINAPI 94570</t>
  </si>
  <si>
    <t>SINAPI 94573</t>
  </si>
  <si>
    <t>SINAPI 99861</t>
  </si>
  <si>
    <t>SINAPI 72117</t>
  </si>
  <si>
    <t>SINAPI 72118</t>
  </si>
  <si>
    <t>SINAPI 74125/2</t>
  </si>
  <si>
    <t>SINAPI 85005</t>
  </si>
  <si>
    <t>SINAPI 91304</t>
  </si>
  <si>
    <t>SINAPI 88482</t>
  </si>
  <si>
    <t>SINAPI 88483</t>
  </si>
  <si>
    <t>SINAPI 88485</t>
  </si>
  <si>
    <t>SINAPI 88494</t>
  </si>
  <si>
    <t>SINAPI 88495</t>
  </si>
  <si>
    <t>SINAPI 88497</t>
  </si>
  <si>
    <t>SINAPI 95305</t>
  </si>
  <si>
    <t>SINAPI 88411</t>
  </si>
  <si>
    <t>SINAPI 88412</t>
  </si>
  <si>
    <t>SINAPI 96126</t>
  </si>
  <si>
    <t>SINAPI 96127</t>
  </si>
  <si>
    <t>SINAPI 84645</t>
  </si>
  <si>
    <t>SINAPI 83693</t>
  </si>
  <si>
    <t>SINAPI 88487</t>
  </si>
  <si>
    <t>SINAPI 88486</t>
  </si>
  <si>
    <t>SINAPI 95622</t>
  </si>
  <si>
    <t>SINAPI 84665</t>
  </si>
  <si>
    <t>SINAPI 95470</t>
  </si>
  <si>
    <t>SINAPI 94796</t>
  </si>
  <si>
    <t>SINAPI 97617</t>
  </si>
  <si>
    <t>SINAPI 97615</t>
  </si>
  <si>
    <t>SINAPI 97616</t>
  </si>
  <si>
    <t>SINAPI 97610</t>
  </si>
  <si>
    <t>SINAPI 97609</t>
  </si>
  <si>
    <t>SINAPI 72282</t>
  </si>
  <si>
    <t>SINAPI 83481</t>
  </si>
  <si>
    <t>SINAPI 72281</t>
  </si>
  <si>
    <t>SINAPI 97600</t>
  </si>
  <si>
    <t>SINAPI 97601</t>
  </si>
  <si>
    <t>SINAPI 97599</t>
  </si>
  <si>
    <t>SINAPI 98746</t>
  </si>
  <si>
    <t>SINAPI 95472</t>
  </si>
  <si>
    <t>SINAPI 86937</t>
  </si>
  <si>
    <t>SINAPI 86887</t>
  </si>
  <si>
    <t>SINAPI 91784</t>
  </si>
  <si>
    <t>SINAPI 91785</t>
  </si>
  <si>
    <t>SINAPI 91786</t>
  </si>
  <si>
    <t>SINAPI 91792</t>
  </si>
  <si>
    <t>SINAPI 91793</t>
  </si>
  <si>
    <t>SINAPI 91795</t>
  </si>
  <si>
    <t>SINAPI 91789</t>
  </si>
  <si>
    <t>SINAPI 91790</t>
  </si>
  <si>
    <t>SINAPI 89957</t>
  </si>
  <si>
    <t>INSTITUTO FEDERAL DE EDUCAÇÃO DA PARAÍBA</t>
  </si>
  <si>
    <t>1. COMPOSIÇÃO DO CUSTO INDIRETO (CI) QUE INCIDE SOBRE OS CUSTOS DIRETOS (CD)</t>
  </si>
  <si>
    <t>DISCRIMINAÇÃO DOS CUSTOS INDIRETOS (CI)</t>
  </si>
  <si>
    <t>PORCENTAGEM ADOTADA (%)</t>
  </si>
  <si>
    <t>Custo de Administração Central – AC</t>
  </si>
  <si>
    <t>Seguro e Garantia - SG</t>
  </si>
  <si>
    <t>Custo de Margem de Incerteza do Empreendimento – MI</t>
  </si>
  <si>
    <t>Custo Financeiro – CF</t>
  </si>
  <si>
    <t>3. COMPOSIÇÃO DO CUSTO INDIRETO (CI) QUE INCIDE SOBRE O PREÇO TOTAL DA OBRA (PT)</t>
  </si>
  <si>
    <t>Custos Tributários - Total - T</t>
  </si>
  <si>
    <t xml:space="preserve">            Contribuição Previdenciária sobre a Receita Bruta</t>
  </si>
  <si>
    <t xml:space="preserve">            Tributos Federais (PIS)</t>
  </si>
  <si>
    <t xml:space="preserve">            Tributos Federais (COFINS)</t>
  </si>
  <si>
    <t xml:space="preserve">            Tributos Estaduais</t>
  </si>
  <si>
    <t xml:space="preserve">            Tributos Municipais (ISS)</t>
  </si>
  <si>
    <t xml:space="preserve"> Margem de contribuição bruta (beneficios ou lucro) - MC</t>
  </si>
  <si>
    <t>Metodologia do IBEC com lucro sobre os custos diretos totais da obra</t>
  </si>
  <si>
    <t>Fórmula do BDI (*)BDI =  ((1+ (AC+SG+MI))*(1+CI)*(1+L))/(1-T)-1</t>
  </si>
  <si>
    <t xml:space="preserve">4. TAXA DE BDI (BDI): </t>
  </si>
  <si>
    <t>REMOÇOES/DEMOLIÇÕES/RETIRADAS</t>
  </si>
  <si>
    <t>REJUNTAMENTO DE REVESTIMENTOS CERÂMICOS 20CMX20CM</t>
  </si>
  <si>
    <t>BDI</t>
  </si>
  <si>
    <t>LS (MÊS)</t>
  </si>
  <si>
    <t>LS (HORA)</t>
  </si>
  <si>
    <t>LOCAL: IFPB - CAMPUS JOÃO PESSOA -AV. PRIMEIRO DE MAIO, 720, JAGUARIBE, JOÃO PESSOA - PB</t>
  </si>
  <si>
    <t xml:space="preserve"> SINAPI 91955</t>
  </si>
  <si>
    <t>RETIRADA DE ENTULHO UTILIZANDO CAIXA COLETORA CAPACIDADE 5 M3</t>
  </si>
  <si>
    <t>SINAPI 88264</t>
  </si>
  <si>
    <t>SINAPI 88309</t>
  </si>
  <si>
    <t>SINAPI 95277</t>
  </si>
  <si>
    <t>SINAPI 41967</t>
  </si>
  <si>
    <t>SINAPI 1380</t>
  </si>
  <si>
    <t>SINAPI 1379</t>
  </si>
  <si>
    <t>SINAPI 26019</t>
  </si>
  <si>
    <t>SINAPI 88274</t>
  </si>
  <si>
    <t>SINAPI 88262</t>
  </si>
  <si>
    <t xml:space="preserve">SINAPI 88316 </t>
  </si>
  <si>
    <t xml:space="preserve"> SINAPI 88316</t>
  </si>
  <si>
    <t>SINAPI 4310</t>
  </si>
  <si>
    <t>SINAPI 05067</t>
  </si>
  <si>
    <t>SINAPI 07194</t>
  </si>
  <si>
    <t>SINAPI 4430</t>
  </si>
  <si>
    <t>SINAPI 11560</t>
  </si>
  <si>
    <t>SINAPI 88261</t>
  </si>
  <si>
    <t>SINAPI 3146</t>
  </si>
  <si>
    <t>SINAPI 88267</t>
  </si>
  <si>
    <t>SINAPI 00377</t>
  </si>
  <si>
    <t>SINAPI 7608</t>
  </si>
  <si>
    <t>SINAPI 11680</t>
  </si>
  <si>
    <t>SINAPI 39387</t>
  </si>
  <si>
    <t>SINAPI 13329</t>
  </si>
  <si>
    <t>SINAPI 10997</t>
  </si>
  <si>
    <t>SINAPI 88317</t>
  </si>
  <si>
    <t>SOLDADOR COM ENCARGOS COMPLEMENTARES</t>
  </si>
  <si>
    <t>SINAPI 11795</t>
  </si>
  <si>
    <t>SINAPI 7568</t>
  </si>
  <si>
    <t>SINAPI 4823</t>
  </si>
  <si>
    <t>SINAPI 37329</t>
  </si>
  <si>
    <t>SINAPI 37591</t>
  </si>
  <si>
    <t>SINAPI 90830</t>
  </si>
  <si>
    <t>SINAPI 10492</t>
  </si>
  <si>
    <t>SINAPI 0183</t>
  </si>
  <si>
    <t>SINAPI 20017</t>
  </si>
  <si>
    <t>SINAPI 11447</t>
  </si>
  <si>
    <t>LÂMPADA LED TUBULAR BIVOLT 18/20 W, BASE G13, EXCLUSIVE LUMINÁRIA</t>
  </si>
  <si>
    <t>LÂMPADA  LED TUBULAR BIVOLT 18/20 W, BASE G13</t>
  </si>
  <si>
    <t>SOQUETE DE PVC / TERMOPLASTICO BASE E27, COM RABICHO, PARA LÂMPADA S</t>
  </si>
  <si>
    <t>TABUA DE MADEIRA APARELHADA *2,5 X 25* CM, MACARANDUBA, ANGELIM OU EQUIVALENTE DA REGIAO</t>
  </si>
  <si>
    <t>SINAPI 3990</t>
  </si>
  <si>
    <t>JOELHO 90 GRAUS, PVC, SOLDÁVEL, DN 20MM, INSTALADO EM RAMAL OU SUB-RAMAL DE ÁGUA - FORNECIMENTO E INSTALAÇÃO. AF_12/2014</t>
  </si>
  <si>
    <t>LUVA, PVC, SOLDÁVEL, DN 20MM, INSTALADO EM RAMAL OU SUB-RAMAL DE ÁGUA - FORNECIMENTO E INSTALAÇÃO. AF_12/2014</t>
  </si>
  <si>
    <t>SINAPI 89358</t>
  </si>
  <si>
    <t>SINAPI 89371</t>
  </si>
  <si>
    <t>TE, PVC, SOLDÁVEL, DN 20MM, INSTALADO EM RAMAL OU SUB-RAMAL DE ÁGUA - FORNECIMENTO E INSTALAÇÃO. AF_12/2014</t>
  </si>
  <si>
    <t>SINAPI 89393</t>
  </si>
  <si>
    <t>REGISTRO DE ESFERA, PVC, ROSCÁVEL, 3/4", FORNECIDO E INSTALADO EM RAMAL DE ÁGUA. AF_03/2015</t>
  </si>
  <si>
    <t>SINAPI 90371</t>
  </si>
  <si>
    <t>MAPA DE COTAÇÕES</t>
  </si>
  <si>
    <t>ITEM COTADO 01</t>
  </si>
  <si>
    <t>PREÇO/FORNECEDOR 1</t>
  </si>
  <si>
    <t>PREÇO/FORNECEDOR 2</t>
  </si>
  <si>
    <t>PREÇO/FORNECEDOR 3</t>
  </si>
  <si>
    <t>MÉDIA DE PREÇOS</t>
  </si>
  <si>
    <t>ITEM COTADO 02</t>
  </si>
  <si>
    <t>TORNEIRA DE MESA COM FECHAMENTO AUTOMÁTICO, REF.1173, LINHA DECAMATIC ECO, DECA OU SIMILAR</t>
  </si>
  <si>
    <t>ITEM 63 Pregão 35/2019 - UASG 153163</t>
  </si>
  <si>
    <t>TOTAL &gt;&gt;</t>
  </si>
  <si>
    <t>TORNEIRA PLÁSTICA 3/4" PARA TANQUE - FORNECIMENTO E INSTALAÇÃO. AF_12/2013</t>
  </si>
  <si>
    <t>SINAPI 86916</t>
  </si>
  <si>
    <t>TORNEIRA CROMADA TUBO MÓVEL, DE PAREDE, 1/2" OU 3/4", PARA PIA DE COZINHA, PADRÃO MÉDIO - FORNECIMENTO E INSTALAÇÃO. AF_12/2013</t>
  </si>
  <si>
    <t>SINAPI 86910</t>
  </si>
  <si>
    <t>CORRIMÃO SIMPLES, DIÂMETRO EXTERNO = 1 1/2", EM AÇO GALVANIZADO. AF_04/2019_P</t>
  </si>
  <si>
    <t>SINAPI 99855</t>
  </si>
  <si>
    <t>GUARDA-CORPO DE AÇO GALVANI ZADO DE 1,10M, MONTANTES TUBULARES DE 1.1/4" ESPAÇADOS DE 1,20M, TRAVESSA SUPERIOR DE 1.1/2", GRADIL FORMADO POR TUBOS HORIZONTAIS DE 1" E VERTICAIS DE 3/4", FIXADO COM CHUMBADOR MECÂNICO. AF_04/2019_P</t>
  </si>
  <si>
    <t>SINAPI 99837</t>
  </si>
  <si>
    <t>Itamira Raquel Santos Virginio</t>
  </si>
  <si>
    <t>Eng. Civil - Mat. 1275387</t>
  </si>
  <si>
    <t xml:space="preserve"> </t>
  </si>
  <si>
    <t>SINAPI 97621</t>
  </si>
  <si>
    <t>SINAPI 96621</t>
  </si>
  <si>
    <t>SINAPI 100434</t>
  </si>
  <si>
    <t>RUFO EM FIBROCIMENTO PARA TELHA ONDULADA E = 6 MM, ABA DE 26 CM, INCLUSO TRANSPORTE VERTICAL, EXCETO CONTRARRUFO. AF_07/2019</t>
  </si>
  <si>
    <t>SINAPI 100435</t>
  </si>
  <si>
    <t>SINAPI 88273</t>
  </si>
  <si>
    <t>SINAPI 91993</t>
  </si>
  <si>
    <t>TOMADA ALTA DE EMBUTIR (1 MÓDULO), 2P+T 20 A, INCLUINDO SUPORTE E PLACA - FORNECIMENTO E INSTALAÇÃO. AF_12/2015</t>
  </si>
  <si>
    <t>SINAPI 92000</t>
  </si>
  <si>
    <t>SINAPI 92001</t>
  </si>
  <si>
    <t>TOMADA BAIXA DE EMBUTIR (1 MÓDULO), 2P+T 10 A, INCLUINDO SUPORTE E PLACA - FORNECIMENTO E INSTALAÇÃO. AF_12/2015</t>
  </si>
  <si>
    <t>TOMADA BAIXA DE EMBUTIR (1 MÓDULO), 2P+T 20 A, INCLUINDO SUPORTE E PLACA - FORNECIMENTO E INSTALAÇÃO. AF_12/2015</t>
  </si>
  <si>
    <t>TOMADA BAIXA DE EMBUTIR (2 MÓDULOS), 2P+T 10 A, INCLUINDO SUPORTE E PLACA - FORNECIMENTO E INSTALAÇÃO. AF_12/2015</t>
  </si>
  <si>
    <t>SINAPI 92008</t>
  </si>
  <si>
    <t>INTERRUPTOR SIMPLES (2 MÓDULOS), 10A/250V, INCLUINDO SUPORTE E PLACA - FORNECIMENTO E INSTALAÇÃO. AF_12/2015</t>
  </si>
  <si>
    <t>SINAPI 91959</t>
  </si>
  <si>
    <t>INTERRUPTOR SIMPLES (3 MÓDULOS), 10A/250V, INCLUINDO SUPORTE E PLACA - FORNECIMENTO E INSTALAÇÃO. AF_12/2015</t>
  </si>
  <si>
    <t>SINAPI 91967</t>
  </si>
  <si>
    <t>PREPARO DE SUPERFÍCIE COM LIXAMENTO DE PAREDES E TETOS</t>
  </si>
  <si>
    <t>SINAPI 03767</t>
  </si>
  <si>
    <t>LIXA EM FOLHA PARA PAREDE OU MADEIRA, NUMERO 120 (COR VERMELHA)</t>
  </si>
  <si>
    <t>PINTOR COM ENCARGOS COMPLEMENTARES</t>
  </si>
  <si>
    <t>SINAPI 88310</t>
  </si>
  <si>
    <t>SINAPI 100705</t>
  </si>
  <si>
    <t>TARJETA TIPO LIVRE/OCUPADO PARA PORTA DE BANHEIRO. AF_12/2019</t>
  </si>
  <si>
    <t>DOBRADIÇA EM AÇO/FERRO, 3" X 21/2", E=1,9 A 2MM, SEN ANEL, CROMADO OU ZINCADO, TAMPA BOLA, COM PARAFUSOS. AF_12/2019</t>
  </si>
  <si>
    <t>SINAPI 100709</t>
  </si>
  <si>
    <t>SINAPI 00131</t>
  </si>
  <si>
    <t>ORSE 00045</t>
  </si>
  <si>
    <t>APICOAMENTO TOTAL DE PISOS COM PONTEIRAS/TALHADEIRAS</t>
  </si>
  <si>
    <t>APICOAMENTO TOTAL DE REBOCO COM PONTEIRAS/TALHADEIRAS</t>
  </si>
  <si>
    <t>ORSE 00042</t>
  </si>
  <si>
    <t>RECOLOCAÇÃO DE FOLHAS DE PORTA DE MADEIRA LEVE OU MÉDIA DE 70CM DE LARGURA, CONSIDERANDO REAPROVEITAMENTO DO MATERIAL. AF_12/2019</t>
  </si>
  <si>
    <t>SINAPI 100696</t>
  </si>
  <si>
    <t>SINAPI 100697</t>
  </si>
  <si>
    <t>SINAPI 100698</t>
  </si>
  <si>
    <t>RECOLOCAÇÃO DE FOLHAS DE PORTA DE MADEIRA LEVE OU MÉDIA DE 80CM DE LARGURA, CONSIDERANDO REAPROVEITAMENTO DO MATERIAL. AF_12/2019</t>
  </si>
  <si>
    <t>RECOLOCAÇÃO DE FOLHAS DE PORTA DE MADEIRA LEVE OU MÉDIA DE 90CM DE LARGURA, CONSIDERANDO REAPROVEITAMENTO DO MATERIAL. AF_12/2019</t>
  </si>
  <si>
    <t>BRACO OU HASTE COM CANOPLA PLASTICA, 1/2 ", PARA CHUVEIRO SIMPLES</t>
  </si>
  <si>
    <t>ALVENARIA DE VEDAÇÃO COM ELEMENTO VAZADO DE CERÂMICA (COBOGÓ) DE 7X20X20CM E ARGAMASSA DE ASSENTAMENTO COM PREPARO EM BETONEIRA. AF_05/2020</t>
  </si>
  <si>
    <t>SINAPI 101162</t>
  </si>
  <si>
    <t>Jean Carlos da Silva Lima - ME CNPJ 15.642.878/0001-08</t>
  </si>
  <si>
    <t>ATREVIDA LOCAÇÃO DE SUPLEMENTOS - CNPJ 11.201.870/0001-45</t>
  </si>
  <si>
    <t>ITEM 220 - PREGÃO 44/2019 UASG 120631</t>
  </si>
  <si>
    <t>ITEM 22 - PREGÃO 93/2019 UASG 926703</t>
  </si>
  <si>
    <t xml:space="preserve">ITEM 09 - PREGÃO 63/2019 UASG 153038 </t>
  </si>
  <si>
    <t>LIXAMENTO MANUAL EM SUPERFÍCIES METÁLICAS EM OBRA. AF_01/2020</t>
  </si>
  <si>
    <t>SINAPI 100717</t>
  </si>
  <si>
    <t>SINAPI 100718</t>
  </si>
  <si>
    <t>SINAPI 100721</t>
  </si>
  <si>
    <t>SINAPI 100725</t>
  </si>
  <si>
    <t>SINAPI 100759</t>
  </si>
  <si>
    <t>SINAPI 100760</t>
  </si>
  <si>
    <t>SINAPI 100761</t>
  </si>
  <si>
    <t>SINAPI 100762</t>
  </si>
  <si>
    <t>REATOR DE PARTIDA RÁPIDA PARA LÂMPADA FLUORESCENTE 1X20W - FORNECIMENTO E INSTALAÇÃO. AF_02/2020</t>
  </si>
  <si>
    <t>SINAPI 100922</t>
  </si>
  <si>
    <t>REATOR DE PARTIDA RÁPIDA PARA LÂMPADA FLUORESCENTE 1X40W - FORNECIMENTO E INSTALAÇÃO. AF_02/2020</t>
  </si>
  <si>
    <t>SINAPI 100923</t>
  </si>
  <si>
    <t>REATOR DE PARTIDA RÁPIDA PARA LÂMPADA FLUORESCENTE 2X40W - FORNECIMENTO E INSTALAÇÃO. AF_02/2020</t>
  </si>
  <si>
    <t>SINAPI 100921</t>
  </si>
  <si>
    <t>LUMINÁRIA TIPO CALHA, DE SOBREPOR, COM 2 LÂMPADAS TUBULARES FLUORESCENTES DE 36 W, COM REATOR DE PARTIDA RÁPIDA - FORNECIMENTO E INSTALAÇÃO. AF_02/2020</t>
  </si>
  <si>
    <t>SINAPI 97586</t>
  </si>
  <si>
    <t>LUMINÁRIA TIPO CALHA, DE EMBUTIR, COM 2 LÂMPADAS FLUORESCENTES DE 14 W, COM REATOR DE PARTIDA RÁPIDA - FORNECIMENTO E INSTALAÇÃO. AF_02/2020</t>
  </si>
  <si>
    <t>SINAPI 97587</t>
  </si>
  <si>
    <t>SINAPI 1338</t>
  </si>
  <si>
    <t>CHAPA DE LAMINADO MELAMINICO, LISO BRILHANTE, DE *1,25 X 3,08* M, E = 0,8 MM</t>
  </si>
  <si>
    <t>PORTA EM MADEIRA LEI (IPÊ), LISA, SEMI-ÔCA, 90 X 210CM,COM VISOR DE VIDRO 6MM (15X60CM), INCLUSIVE BATENTES E FERRAGENS</t>
  </si>
  <si>
    <t>SINAPI 5075</t>
  </si>
  <si>
    <t>ARGAMASSA TRAÇO 1:3 (EM VOLUME DE CIMENTO E AREIA MÉDIA ÚMIDA), PREPARO MANUAL. AF_08/2019</t>
  </si>
  <si>
    <t>SINAPI  88629</t>
  </si>
  <si>
    <t>PORTA DE MADEIRA, FOLHA PESADA (NBR 15930) DE 90 X 210 CM, E = 35 MM, NUCLEO SOLIDO, CAPA LISA EM HDF, ACABAMENTO EM LAMINADO NATURAL PARA VERNIZ</t>
  </si>
  <si>
    <t>SINAPI 39503</t>
  </si>
  <si>
    <t>VERNIZ SINTETICO EM MADEIRA, DUAS DEMAOS</t>
  </si>
  <si>
    <t>SINAPI 40905</t>
  </si>
  <si>
    <t>O4bs: Os índices obedecem ao Ácordão nº 2.622/2013 - TCU - Plenário</t>
  </si>
  <si>
    <t xml:space="preserve"> ORSE 02747</t>
  </si>
  <si>
    <t>CALHA DE BEIRAL, SEMICIRCULAR DE PVC, DIAMETRO 125 MM, INCLUINDO CABECEIRAS, EMENDAS, BOCAIS, SUPORTES E VEDAÇÕES, EXCLUINDO CONDUTORES, INCLUSO TRANSPORTE VERTICAL. AF_07/2019</t>
  </si>
  <si>
    <t>SINAPI 100722</t>
  </si>
  <si>
    <t>(COMPOSIÇÃO REPRESENTATIVA) DO SERVIÇO DE INSTALAÇÃO DE TUBOS DE PVC, SOLDÁVEL, ÁGUA FRIA, DN 50 MM (INSTALADO EM PRUMADA), INCLUSIVE CONEXÕES, CORTES E FIXAÇÕES, PARA PRÉDIOS. AF_10/2015</t>
  </si>
  <si>
    <t>SINAPI 91788</t>
  </si>
  <si>
    <t>(COMPOSIÇÃO REPRESENTATIVA) DO SERVIÇO DE INSTALAÇÃO DE TUBOS DE PVC, SÉRIE R, ÁGUA PLUVIAL, DN 150 MM (INSTALADO EM CONDUTORES VERTICAIS), INCLUSIVE CONEXÕES, CORTES E FIXAÇÕES, PARA PRÉDIOS. AF_10/2015</t>
  </si>
  <si>
    <t>SINAPI 91791</t>
  </si>
  <si>
    <t>DEMOLIÇÃO DE PILARES E VIGAS EM CONCRETO ARMADO, DE FORMA MANUAL, SEM REAPROVEITAMENTO. AF_12/2017</t>
  </si>
  <si>
    <t>DEMOLIÇÃO DE LAJES, DE FORMA MANUAL, SEM REAPROVEITAMENTO. AF_12/2017</t>
  </si>
  <si>
    <t>SINAPI 97628</t>
  </si>
  <si>
    <t>SINAPI 97626</t>
  </si>
  <si>
    <t>ATERRO MANUAL DE VALAS COM AREIA PARA ATERRO E COMPACTAÇÃO MECANIZADA. AF_05/2016</t>
  </si>
  <si>
    <t>EXECUÇÃO DE PASSEIO (CALÇADA) OU PISO DE CONCRETO COM CONCRETO MOLDADO IN LOCO, FEITO EM OBRA, ACABAMENTO CONVENCIONAL, NÃO ARMADO. AF_07/2016</t>
  </si>
  <si>
    <t>SINAPI 94990</t>
  </si>
  <si>
    <t>PISO PODOTÁTIL, DIRECIONAL OU ALERTA, ASSENTADO SOBRE ARGAMASSA. AF_05/2020</t>
  </si>
  <si>
    <t>SINAPI 101094</t>
  </si>
  <si>
    <t>SEINFRA C4623</t>
  </si>
  <si>
    <t>PISO PODOTÁTIL INTERNO EM BORRACHA 25x25cm ASSENTAMENTO COM COLA VINIL (FORNECIMENTO E ASSENTAMENTO)</t>
  </si>
  <si>
    <t>AZULEJISTA OU LADRILHISTA COM ENCARGOS COMPLEMENTARES</t>
  </si>
  <si>
    <t>SINAPI 88256</t>
  </si>
  <si>
    <t>PISO TATIL DE ALERTA OU DIRECIONAL DE BORRACHA, PRETO, 25 X 25 CM, E = 5 MM, PARA COLA</t>
  </si>
  <si>
    <t>RODAPÉ EM POLIESTIRENO, ALTURA 5 CM. AF_06/2018</t>
  </si>
  <si>
    <t>SINAPI 98688</t>
  </si>
  <si>
    <t>CINTA DE AMARRAÇÃO DE ALVENARIA MOLDADA IN LOCO EM CONCRETO. AF_03/2016</t>
  </si>
  <si>
    <t>SINAPI 93204</t>
  </si>
  <si>
    <t>DIVISÓRIAS/REVESTIMENTOS/PISOS</t>
  </si>
  <si>
    <t>CONTRAVERGA PRÉ-MOLDADA PARA VÃOS DE MAIS DE 1,5 M DE COMPRIMENTO. AF_03/2016</t>
  </si>
  <si>
    <t>SINAPI 93196</t>
  </si>
  <si>
    <t>VERGA PRÉ-MOLDADA PARA JANELAS COM MAIS DE 1,5 M DE VÃO. AF_03/2016</t>
  </si>
  <si>
    <t>SINAPI 93183</t>
  </si>
  <si>
    <t>VERGA PRÉ-MOLDADA PARA PORTAS COM ATÉ 1,5 M DE VÃO. AF_03/2016</t>
  </si>
  <si>
    <t>SINAPI 93184</t>
  </si>
  <si>
    <t>MASSA ÚNICA, PARA RECEBIMENTO DE PINTURA, EM ARGAMASSA TRAÇO 1:2:8, PREPARO MECÂNICO COM BETONEIRA 400L, APLICADA MANUALMENTE EM FACES INTERNAS DE PAREDES, ESPESSURA DE 20MM, COM EXECUÇÃO DE TALISCAS. AF_06/2014</t>
  </si>
  <si>
    <t>SINAPI 87529</t>
  </si>
  <si>
    <t>PORTA DE FERRO, DE ABRIR, TIPO GRADE COM CHAPA, COM GUARNIÇÕES. AF_12/2019</t>
  </si>
  <si>
    <t>SINAPI 100701</t>
  </si>
  <si>
    <t>TORNEIRA DE MESA COM FECHAMENTO AUTOMÁTICO, LINHA DECAMATIC ECO, REF.1173.C, DECA OU SIMILAR</t>
  </si>
  <si>
    <t>BARRA DE APOIO RETA, EM ACO INOX POLIDO, COMPRIMENTO 70 CM,  FIXADA NA PAREDE - FORNECIMENTO E INSTALAÇÃO. AF_01/2020</t>
  </si>
  <si>
    <t>BARRA DE APOIO RETA, EM ACO INOX POLIDO, COMPRIMENTO 80 CM,  FIXADA NA PAREDE - FORNECIMENTO E INSTALAÇÃO. AF_01/2020</t>
  </si>
  <si>
    <t>BARRA DE APOIO RETA, EM ACO INOX POLIDO, COMPRIMENTO 90 CM,  FIXADA NA PAREDE - FORNECIMENTO E INSTALAÇÃO. AF_01/2020</t>
  </si>
  <si>
    <t>SINAPI 100867</t>
  </si>
  <si>
    <t>SINAPI 100868</t>
  </si>
  <si>
    <t>SINAPI 100869</t>
  </si>
  <si>
    <t>RELE FOTOELETRICO P/ COMANDO DE ILUMINACAO EXTERNA 220V/1000W - FORNECIMENTO E INSTALACAO</t>
  </si>
  <si>
    <t>SINAPI 83399</t>
  </si>
  <si>
    <t>INTERRUPTOR PARALELO (2 MÓDULOS), 10A/250V, INCLUINDO SUPORTE E PLACA - FORNECIMENTO E INSTALAÇÃO. AF_12/2015</t>
  </si>
  <si>
    <t xml:space="preserve"> SINAPI 91961</t>
  </si>
  <si>
    <t>INTERRUPTOR PARALELO (3 MÓDULOS), 10A/250V, INCLUINDO SUPORTE E PLACA - FORNECIMENTO E INSTALAÇÃO. AF_12/2015</t>
  </si>
  <si>
    <t>SINAPI 91969</t>
  </si>
  <si>
    <t>ELETRODUTO RÍGIDO ROSCÁVEL, PVC, DN 25 MM (3/4"), PARA CIRCUITOS TERMINAIS, INSTALADO EM PAREDE - FORNECIMENTO E INSTALAÇÃO. AF_12/2015</t>
  </si>
  <si>
    <t>ELETRODUTO RÍGIDO ROSCÁVEL, PVC, DN 25 MM (3/4"), PARA CIRCUITOS TERMINAIS, INSTALADO EM FORRO - FORNECIMENTO E INSTALAÇÃO. AF_12/2015</t>
  </si>
  <si>
    <t>ELETRODUTO RÍGIDO ROSCÁVEL, PVC, DN 25 MM (3/4"), PARA CIRCUITOS TERMINAIS, INSTALADO EM LAJE - FORNECIMENTO E INSTALAÇÃO. AF_12/2015</t>
  </si>
  <si>
    <t>LUVA PARA ELETRODUTO, PVC, ROSCÁVEL, DN 25 MM (3/4"), PARA CIRCUITOS TERMINAIS, INSTALADA EM FORRO - FORNECIMENTO E INSTALAÇÃO. AF_12/2015</t>
  </si>
  <si>
    <t>LUVA PARA ELETRODUTO, PVC, ROSCÁVEL, DN 25 MM (3/4"), PARA CIRCUITOS TERMINAIS, INSTALADA EM LAJE - FORNECIMENTO E INSTALAÇÃO. AF_12/2015</t>
  </si>
  <si>
    <t>SINAPI 91863</t>
  </si>
  <si>
    <t>SINAPI 91867</t>
  </si>
  <si>
    <t>SINAPI 91871</t>
  </si>
  <si>
    <t>SINAPI 91875</t>
  </si>
  <si>
    <t>SINAPI 91879</t>
  </si>
  <si>
    <t>SINAPI 91884</t>
  </si>
  <si>
    <t>SINAPI 91890</t>
  </si>
  <si>
    <t>SINAPI 91902</t>
  </si>
  <si>
    <t>SINAPI 91914</t>
  </si>
  <si>
    <t>SINAPI 91924</t>
  </si>
  <si>
    <t>SINAPI 91926</t>
  </si>
  <si>
    <t>SINAPI 91928</t>
  </si>
  <si>
    <t>SINAPI 91937</t>
  </si>
  <si>
    <t>SINAPI 91941</t>
  </si>
  <si>
    <t>João Pessoa, Setembro de 2020.</t>
  </si>
  <si>
    <t>ORSE 01917</t>
  </si>
  <si>
    <t>ORSE 00265</t>
  </si>
  <si>
    <t>ORSE 01778</t>
  </si>
  <si>
    <t>ORSE 03149</t>
  </si>
  <si>
    <t>ORSE 09676</t>
  </si>
  <si>
    <t>ORSE 02066</t>
  </si>
  <si>
    <t>ORSE 02050</t>
  </si>
  <si>
    <t>ORSE 12562</t>
  </si>
  <si>
    <t>ENCARGOS SOCIAIS SOBRE A MÃO DE OBRA</t>
  </si>
  <si>
    <t>LOCAL: PARAÍBA</t>
  </si>
  <si>
    <t>FONTE: SINAPI</t>
  </si>
  <si>
    <t>VIGÊNCIA: A PARTIR DE 01/2020</t>
  </si>
  <si>
    <t>COM DESONERAÇÃO</t>
  </si>
  <si>
    <t>SEM DESONERAÇÃO</t>
  </si>
  <si>
    <t>CÓDIGO</t>
  </si>
  <si>
    <t>DESCRIÇÃO</t>
  </si>
  <si>
    <t>HORISTA</t>
  </si>
  <si>
    <t>MENSALISTA</t>
  </si>
  <si>
    <t>CRUPO A</t>
  </si>
  <si>
    <t>%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</si>
  <si>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</si>
  <si>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</si>
  <si>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</si>
  <si>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</si>
  <si>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</si>
  <si>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</si>
  <si>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</si>
  <si>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</si>
  <si>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</si>
  <si>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</si>
  <si>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</si>
  <si>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</si>
  <si>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</si>
  <si>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</si>
  <si>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</si>
  <si>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</si>
  <si>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</si>
  <si>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</si>
  <si>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</si>
  <si>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</si>
  <si>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 xml:space="preserve">GRUPO B 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</si>
  <si>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</si>
  <si>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</si>
  <si>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</si>
  <si>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</si>
  <si>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</si>
  <si>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</si>
  <si>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</si>
  <si>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</si>
  <si>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</si>
  <si>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</si>
  <si>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</si>
  <si>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</si>
  <si>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</si>
  <si>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</si>
  <si>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</si>
  <si>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</si>
  <si>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</si>
  <si>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</si>
  <si>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</si>
  <si>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</si>
  <si>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</si>
  <si>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</si>
  <si>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</si>
  <si>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</si>
  <si>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</si>
  <si>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</si>
  <si>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</si>
  <si>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</si>
  <si>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</si>
  <si>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</si>
  <si>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</si>
  <si>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</si>
  <si>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</si>
  <si>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</si>
  <si>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</si>
  <si>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</si>
  <si>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</si>
  <si>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</si>
  <si>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</si>
  <si>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</si>
  <si>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TOTAL(A+B+C+D)</t>
  </si>
  <si>
    <t>Ref. SINAPI e ORSE - JUL. de 2020</t>
  </si>
  <si>
    <t xml:space="preserve">CONTRATAÇÃO DE EMPRESA ESPECIALIZADA PARA
PRESTAÇÃO DE MANUTENÇÃO PREDIAL PREVENTIVA E CORRETIVA DAS
EDIFICAÇÕES E EXECUÇÃO DE SERVIÇOS
COMUNS DE ENGENHARIA, DE FORMA EVENTUAL E  SOB DEMANDA. </t>
  </si>
  <si>
    <t>IMPERMEABILIZAÇÃO C/ MANTA ASFÁLTICA ALUMINIZADA 3MM, ESTRUTURADA COM NÃO-TECIDO DE POLIÉSTER, INCLUSIVE APLICAÇÃO DE 1 DEMÃO DE PRIMER</t>
  </si>
  <si>
    <t>IMPERMEABILIZADOR COM ENCARGOS COMPLEMENTARES</t>
  </si>
  <si>
    <t>SINAPI 101408</t>
  </si>
  <si>
    <t>MANTA ASFALTICA ELASTOMERICA EM POLIESTER ALUMINIZADA 3 MM, TIPO III, CLASSE B
(NBR 9952)</t>
  </si>
  <si>
    <t>PRIMER PARA MANTA ASFALTICA A BASE DE ASFALTO MODIFICADO DILUIDO EM SOLVENTE, APLICACAO A FRIO</t>
  </si>
  <si>
    <t>SINAPI I 000511</t>
  </si>
  <si>
    <t>SINAPI I 011621</t>
  </si>
  <si>
    <t>ORSE 10029</t>
  </si>
  <si>
    <t>CORDÃO DE VEDAÇÃO EM SILICONE</t>
  </si>
  <si>
    <t>SILICONE ACETICO USO GERAL INCOLOR 280 G</t>
  </si>
  <si>
    <t>SINAPI I 00039961</t>
  </si>
  <si>
    <t>COLOCAÇÃO DE FITA PROTETORA PARA PINTURA. 
AF_01/2020</t>
  </si>
  <si>
    <t>EMBOÇO OU MASSA ÚNICA EM ARGAMASSA TRAÇO 1:2:8, PREPARO MECÂNICO COM BETONEIRA 400 L, APLICADA MANUALMENTE EM PANOS CEGOS DE FACHADA (SEM PRESENÇA DE VÃOS), ESPESSURA DE 25 MM. AF_06/2014</t>
  </si>
  <si>
    <t>SINAPI 87792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</si>
  <si>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</si>
  <si>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SINAPI 87535</t>
  </si>
  <si>
    <t>ARMAÇÃO DE PILAR OU VIGA DE UMA ESTRUTURA CONVENCIONAL DE CONCRETO ARMADO EM UMA EDIFICAÇÃO TÉRREA OU SOBRADO UTILIZANDO AÇO CA-50 DE 8,0 MM - MONTAGEM. AF_12/2015</t>
  </si>
  <si>
    <t>SINAPI 92777</t>
  </si>
  <si>
    <t>ARMAÇÃO DE PILAR OU VIGA DE UMA ESTRUTURA CONVENCIONAL DE CONCRETO ARMADO EM UM EDIFÍCIO DE MÚLTIPLOS PAVIMENTOS UTILIZANDO AÇO CA-60 DE 5,0 MM - MONTAGEM. AF_12/2015</t>
  </si>
  <si>
    <t>SINAPI 92759</t>
  </si>
  <si>
    <t>CONCRETAGEM DE PILARES, FCK = 25 MPA, COM USO DE BALDES EM EDIFICAÇÃO COM SEÇÃO MÉDIA DE PILARES MENOR OU IGUAL A 0,25 M² - LANÇAMENTO, ADENSAMENTO E ACABAMENTO. AF_12/2015</t>
  </si>
  <si>
    <t>SINAPI 92718</t>
  </si>
  <si>
    <t>CONCRETAGEM DE VIGAS E LAJES, FCK=20 MPA, PARA QUALQUER TIPO DE LAJE COM BALDES EM EDIFICAÇÃO TÉRREA, COM ÁREA MÉDIA DE LAJES MENOR OU IGUAL A 20 M² - LANÇAMENTO, ADENSAMENTO E ACABAMENTO. AF_12/2015</t>
  </si>
  <si>
    <t>SINAPI 92741</t>
  </si>
  <si>
    <t>LUMINÁRIA TIPO CALHA, DE SOBREPOR, COM 1 LÂMPADA TUBULAR FLUORESCENTE DE 20 W, COM REATOR DE PARTIDA CONVENCIONAL - FORNECIMENTO E INSTALAÇÃO. AF_02/2020</t>
  </si>
  <si>
    <t>SINAPI 100904</t>
  </si>
  <si>
    <t xml:space="preserve">DISJUNTOR MONOPOLAR TIPO DIN, CORRENTE NOMINAL DE 25A - FORNECIMENTO E INSTALAÇÃO. AF_04/2016 
</t>
  </si>
  <si>
    <t>SINAPI 93653</t>
  </si>
  <si>
    <t>SINAPI 93654</t>
  </si>
  <si>
    <t>SINAPI 93656</t>
  </si>
  <si>
    <t>SINAPI 93657</t>
  </si>
  <si>
    <t>SINAPI 93673</t>
  </si>
  <si>
    <t>ORSE 3250</t>
  </si>
  <si>
    <t>SEINFRA C3038</t>
  </si>
  <si>
    <t>SEINFRA C1943</t>
  </si>
  <si>
    <t>ORSE 08456</t>
  </si>
  <si>
    <t>ORSE 10972</t>
  </si>
  <si>
    <t>ORSE 04780</t>
  </si>
  <si>
    <t>ORSE 02344</t>
  </si>
  <si>
    <t>ORSE 03846</t>
  </si>
  <si>
    <t>SINAPI 84402</t>
  </si>
  <si>
    <t>QUADRO DE DISTRIBUICAO DE ENERGIA P/ 6 DISJUNTORES TERMOMAGNETICOS MONOPOLARES SEM BARRAMENTO, DE EMBUTIR, EM CHAPA METALICA - FORNECIMENTO E INSTALACAO</t>
  </si>
  <si>
    <t>QUADRO DE DISTRIBUICAO DE ENERGIA EM CHAPA DE ACO GALVANIZADO, PARA 12 DISJUNTORES TERMOMAGNETICOS MONOPOLARES, COM BARRAMENTO TRIFASICO E NEUTRO - FORNECIMENTO E INSTALACAO</t>
  </si>
  <si>
    <t>SINAPI 83463</t>
  </si>
  <si>
    <t>SINAPI 96113</t>
  </si>
  <si>
    <t>SINAPI 96110</t>
  </si>
  <si>
    <t>APLICAÇÃO DE ADESIVO ESTRUTURAL BASE RESINA EPOXI, COMPOUND ADESIVO, VEDACIT OU SIMILAR, APLICAÇÃO EM CHUMBAMENTO E COLAGEM DOS MAIS DIVERSOS MATERIAIS DE CONSTRUÇÃO</t>
  </si>
  <si>
    <t>PINTURA COM TINTA ALQUÍDICA DE ACABAMENTO (ESMALTE SINTÉTICO BRILHANTE) APLICADA A  ROLO OU PINCEL SOBRE SUPERFÍCIES METÁLICAS (EXCETO PERFIL) EXECUTADO EM OBRA (02 DEMÃOS). AF_01/2020</t>
  </si>
  <si>
    <t>PINTURA COM TINTA ALQUÍDICA DE FUNDO (TIPO  ZARCÃO) PULVERIZADA SOBRE SUPERFÍCIES  METÁLICAS (EXCETO PERFIL) EXECUTADO EM  OBRA (POR DEMÃO). AF_01/2020</t>
  </si>
  <si>
    <t>PINTURA COM TINTA ALQUÍDICA DE FUNDO (TIPO ZARCÃO) APLICADA A ROLO OU PINCEL SOBRE SUPERFÍCIES METÁLICAS (EXCETO PERFIL) EXECUTADO EM OBRA (POR DEMÃO). AF_01/2020</t>
  </si>
  <si>
    <t>PINTURA COM TINTA ALQUÍDICA DE FUNDO E  ACABAMENTO (ESMALTE SINTÉTICO GRAFITE) PULVERIZADA SOBRE SUPERFÍCIES METÁLICAS (EXCETO PERFIL) EXECUTADO EM OBRA (POR DEMÃO). AF_01/2020</t>
  </si>
  <si>
    <t>PINTURA COM TINTA ALQUÍDICA DE ACABAMENTO (ESMALTE SINTÉTICO BRILHANTE) PULVERIZADA SOBRE SUPERFÍCIES METÁLICAS (EXCETO PERFIL) EXECUTADO EM OBRA (02 DEMÃOS). AF_01/2020</t>
  </si>
  <si>
    <t>PINTURA COM TINTA ALQUÍDICA DE ACABAMENTO (ESMALTE SINTÉTICO FOSCO) PULVERIZADA SOBRE SUPERFÍCIES METÁLICAS (EXCETO PERFIL) EXECUTADO EM OBRA (02 DEMÃOS). AF_01/2020</t>
  </si>
  <si>
    <t xml:space="preserve">FORRO EM PLACAS DE GESSO, PARA AMBIENTES COMERCIAIS. AF_05/2017_P </t>
  </si>
  <si>
    <t>FORRO EM DRYWALL, PARA AMBIENTES COMERCIAIS, INCLUSIVE ESTRUTURA DE FIXAÇÃO. AF_05/2017_P</t>
  </si>
  <si>
    <t>PINTURA COM TINTA ALQUÍDICA DE ACABAMENTO (ESMALTE SINTÉTICO FOSCO) APLICADA A ROLO OU PINCEL SOBRE SUPERFÍCIES METÁLICAS (EXCETO PERFIL) EXECUTADO EM OBRA (02 DEMÃOS). AF_01/2020</t>
  </si>
  <si>
    <t>LUVA PARA ELETRODUTO, PVC, ROSCÁVEL, DN 25MM (3/4"), PARA CIRCUITOS TERMINAIS, INSTALADA EM PAREDE - FORNECIMENTO E INSTALAÇÃO. AF_12/2015</t>
  </si>
  <si>
    <t>CURVA 90 GRAUS PARA ELETRODUTO, PVC, ROSCÁVEL, DN 25 MM (3/4"), PARA CIRCUITOS
TERMINAIS, INSTALADA EM FORRO - FORNECIMENTO E INSTALAÇÃO. AF_12/2015</t>
  </si>
  <si>
    <t>CURVA 90 GRAUS PARA ELETRODUTO, PVC, ROSCÁVEL, DN 25 MM (3/4"), PARA CIRCUITOS TERMINAIS, INSTALADA EM LAJE - FORNECIMENTO E INSTALAÇÃO. AF_12/2015</t>
  </si>
  <si>
    <t>CURVA 90 GRAUS PARA ELETRODUTO, PVC, ROSCÁVEL, DN 25 MM (3/4"), PARA CIRCUITOS TERMINAIS, INSTALADA EM PAREDE - FORNECIMENTO E INSTALAÇÃO. AF_12/2015</t>
  </si>
  <si>
    <t>CABO DE COBRE FLEXÍVEL ISOLADO, 1,5 MM², ANTICHAMA 450/750 V, PARA CIRCUITOS TERMINAIS - FORNECIMENTO E INSTALAÇÃO. AF_12/2015</t>
  </si>
  <si>
    <t>CABO DE COBRE FLEXÍVEL ISOLADO, 2,5 MM², ANTICHAMA 450/750 V, PARA CIRCUITOS TERMINAIS - FORNECIMENTO E INSTALAÇÃO. AF_12/2015</t>
  </si>
  <si>
    <t>CABO DE COBRE FLEXÍVEL ISOLADO, 4 MM², ANTICHAMA 450/750 V, PARA CIRCUITOS TERMINAIS - FORNECIMENTO E INSTALAÇÃO. AF_12/2015</t>
  </si>
  <si>
    <t>CAIXA OCTOGONAL 3" X 3", PVC, INSTALADA EM  LAJE - FORNECIMENTO E INSTALAÇÃO. AF_12/2015</t>
  </si>
  <si>
    <t>CAIXA RETANGULAR 4" X 2" BAIXA (0,30 M DO PISO), PVC, INSTALADA EM PAREDE - FORNECIMENTO E INSTALAÇÃO. AF_12/2015</t>
  </si>
  <si>
    <t xml:space="preserve">DISJUNTOR MONOPOLAR TIPO DIN, CORRENTE NOMINAL DE 10A - FORNECIMENTO E INSTALAÇÃO. AF_04/2016 </t>
  </si>
  <si>
    <t>DISJUNTOR MONOPOLAR TIPO DIN, CORRENTE NOMINAL DE 16A - FORNECIMENTO E INSTALAÇÃO. AF_04/2016</t>
  </si>
  <si>
    <t xml:space="preserve"> DISJUNTOR MONOPOLAR TIPO DIN, CORRENTE NOMINAL DE 32A - FORNECIMENTO E INSTALAÇÃO. AF_04/2016 </t>
  </si>
  <si>
    <t>DISJUNTOR TRIPOLAR TIPO DIN, CORRENTE NOMINAL DE 50A - FORNECIMENTO E INSTALAÇÃO. AF_04/2016</t>
  </si>
  <si>
    <t>TRATAMENTOS/IMPERMEABILIZAÇÕES</t>
  </si>
  <si>
    <t>COMP. AUX.</t>
  </si>
  <si>
    <t>CÓDIGO:</t>
  </si>
  <si>
    <t>INSUMO</t>
  </si>
  <si>
    <t xml:space="preserve">INSUMO </t>
  </si>
  <si>
    <t>COM. AUX.</t>
  </si>
  <si>
    <t>SELANTE TIPO VEDA CALHA PARA METAL E FOBROCIMENTO</t>
  </si>
  <si>
    <t>SINAPI 38182</t>
  </si>
  <si>
    <t>ORSE 09117</t>
  </si>
  <si>
    <t>SINAPI 34357</t>
  </si>
  <si>
    <t>REJUNTE COLORIDO, CIMENTÍCIO</t>
  </si>
  <si>
    <t>ORSE 3149</t>
  </si>
  <si>
    <t>FORNECIMENTO E INSTALAÇÃO DE ASSENTOS PARA CASO SANITÁRIO DE PLÁSTICO</t>
  </si>
  <si>
    <t>ASSENTO SANITÁRIO DE PLÁSTICO, TIPO CONVENCIONAL</t>
  </si>
  <si>
    <t>-</t>
  </si>
  <si>
    <t xml:space="preserve">COMP. AUX. </t>
  </si>
  <si>
    <t>CORDÃO DE SOLDA ELÉTRICA - ELETRODO 7018/6018 - 4MM</t>
  </si>
  <si>
    <t>COMP. PRÓPRIA 01</t>
  </si>
  <si>
    <t>COMP. PRÓPRIA 02</t>
  </si>
  <si>
    <t>ORSE 0045</t>
  </si>
  <si>
    <t>ORSE 0042</t>
  </si>
  <si>
    <t>COMP. PRÓPRIA 03</t>
  </si>
  <si>
    <t>VERNIZ POLIURETANO BRILHANTE PARA MADEIRA, COM FILTRO SOLAR, USO INTERNO E EXTERNO</t>
  </si>
  <si>
    <t xml:space="preserve"> COMPOSIÇÕES DE CUSTOS UNITÁRIOS</t>
  </si>
  <si>
    <t>COMP. PRÓPRIA 04</t>
  </si>
  <si>
    <t>SINAPI 6171</t>
  </si>
  <si>
    <t>TAMPA DE CONCRETO ARMADO 60X60X5CM PARA CAIXA</t>
  </si>
  <si>
    <t>FORMA PLANA PARA ESTRUTURAS, EM COMPENSADO RESINADO DE 10MM, 03 USOS, INCLUSIVE ESCORAMENTO - REVISADA 07.2015</t>
  </si>
  <si>
    <t>ORSE 03170</t>
  </si>
  <si>
    <t>!EM PROCESSO DE DESATIVACAO! CHAPA DE MADEIRA COMPENSADA RESINADA PARA UN 40,00 FORMA DE CONCRETO, DE *2,2 X 1,1* M, E = 10 MM</t>
  </si>
  <si>
    <t>CAIBRO DE MADEIRA NAO APARELHADA *5 X 6* CM, MACARANDUBA, ANGELIM OU M 8,00
EQUIVALENTE DA REGIAO</t>
  </si>
  <si>
    <t>SINAPI 1350</t>
  </si>
  <si>
    <t>ARAME GALVANIZADO 12 BWG, D = 2,76 MM (0,048 KG/M) OU 14 BWG, D = 2,11 MM (0,026 KG/M)</t>
  </si>
  <si>
    <t>SINAPI 43130</t>
  </si>
  <si>
    <t>TABUA DE MADEIRA NAO APARELHADA *2,5 X 20* CM, CEDRINHO OU EQUIVALENTE DA REGIAO</t>
  </si>
  <si>
    <t>SINAPI 6193</t>
  </si>
  <si>
    <t>PREGO DE ACO POLIDO COM CABECA 17 X 27 (2 1/2 X 11)</t>
  </si>
  <si>
    <t>SINAPI 5069</t>
  </si>
  <si>
    <t>PREGO DE ACO POLIDO COM CABECA 17 X 21 (2 X 11)</t>
  </si>
  <si>
    <t>SINAPI 5068</t>
  </si>
  <si>
    <t xml:space="preserve">TABUA DE MADEIRA NAO APARELHADA *2,5 X 10 CM (1 X 4 ") PINUS, MISTA OU EQUIVALENTE DA REGIÃO </t>
  </si>
  <si>
    <t>SINAPI 4509</t>
  </si>
  <si>
    <t/>
  </si>
  <si>
    <t>SINAPI 90443</t>
  </si>
  <si>
    <t>RASGO EM ALVENARIA PARA RAMAIS/ DISTRIBUIÇÃO COM DIAMETROS MENORES OU IGUAIS A 40 MM. AF_05/2015</t>
  </si>
  <si>
    <t>RASGO EM CONTRAPISO PARA RAMAIS/ DISTRIBUIÇÃO COM DIÂMETROS MENORES OU IGUAIS A 40 MM. AF_05/2015</t>
  </si>
  <si>
    <t>SINAPI 90436</t>
  </si>
  <si>
    <t>FURO EM ALVENARIA PARA DIÂMETROS MENORES OU IGUAIS A 40 MM. AF_05/2015</t>
  </si>
  <si>
    <t xml:space="preserve">PREÇO UNIT. (R$) </t>
  </si>
  <si>
    <t>PREÇO UNIT. COM BDI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</si>
</sst>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_(* #,##0.00_);_(* \(#,##0.00\);_(* &quot;-&quot;??_);_(@_)"/>
    <numFmt numFmtId="167" formatCode="000000"/>
    <numFmt numFmtId="168" formatCode="&quot;R$ &quot;#,##0.00"/>
    <numFmt numFmtId="169" formatCode="#,##0.0000"/>
    <numFmt numFmtId="170" formatCode="&quot;R$&quot;\ #,##0.00"/>
    <numFmt numFmtId="171" formatCode="_(&quot;R$ &quot;* #,##0.00_);_(&quot;R$ &quot;* \(#,##0.00\);_(&quot;R$ &quot;* &quot;-&quot;??_);_(@_)"/>
    <numFmt numFmtId="172" formatCode="_(* #,##0.0000000_);_(* \(#,##0.0000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7" fillId="0" borderId="0" applyNumberFormat="0" applyBorder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8" fillId="0" borderId="0"/>
    <xf numFmtId="172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6" fillId="0" borderId="0"/>
    <xf numFmtId="17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26" fillId="0" borderId="0" applyFont="0" applyFill="0" applyBorder="0" applyAlignment="0" applyProtection="0"/>
  </cellStyleXfs>
  <cellXfs count="306">
    <xf numFmtId="0" fontId="0" fillId="0" borderId="0" xfId="0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11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169" fontId="13" fillId="0" borderId="0" xfId="0" applyNumberFormat="1" applyFont="1" applyFill="1" applyBorder="1" applyAlignment="1">
      <alignment horizontal="right" vertical="top" wrapText="1"/>
    </xf>
    <xf numFmtId="2" fontId="0" fillId="0" borderId="4" xfId="0" applyNumberFormat="1" applyFont="1" applyBorder="1" applyAlignment="1">
      <alignment horizontal="center" vertical="center"/>
    </xf>
    <xf numFmtId="166" fontId="0" fillId="0" borderId="4" xfId="0" applyNumberFormat="1" applyFont="1" applyBorder="1" applyAlignment="1">
      <alignment horizontal="center" vertical="center"/>
    </xf>
    <xf numFmtId="0" fontId="6" fillId="0" borderId="4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12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center"/>
    </xf>
    <xf numFmtId="2" fontId="6" fillId="0" borderId="4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3" fillId="0" borderId="0" xfId="7"/>
    <xf numFmtId="0" fontId="17" fillId="0" borderId="20" xfId="11" applyFont="1" applyBorder="1" applyAlignment="1">
      <alignment vertical="center" wrapText="1"/>
    </xf>
    <xf numFmtId="0" fontId="17" fillId="0" borderId="9" xfId="11" applyFont="1" applyBorder="1" applyAlignment="1">
      <alignment vertical="center" wrapText="1"/>
    </xf>
    <xf numFmtId="0" fontId="3" fillId="0" borderId="21" xfId="11" applyBorder="1" applyAlignment="1">
      <alignment vertical="center" wrapText="1"/>
    </xf>
    <xf numFmtId="0" fontId="3" fillId="0" borderId="22" xfId="11" applyBorder="1" applyAlignment="1">
      <alignment horizontal="center" vertical="center" wrapText="1"/>
    </xf>
    <xf numFmtId="0" fontId="3" fillId="0" borderId="23" xfId="11" applyBorder="1" applyAlignment="1">
      <alignment vertical="center" wrapText="1"/>
    </xf>
    <xf numFmtId="10" fontId="3" fillId="0" borderId="24" xfId="12" applyNumberFormat="1" applyBorder="1" applyAlignment="1">
      <alignment vertical="top" wrapText="1"/>
    </xf>
    <xf numFmtId="0" fontId="3" fillId="0" borderId="25" xfId="11" applyBorder="1" applyAlignment="1">
      <alignment vertical="center" wrapText="1"/>
    </xf>
    <xf numFmtId="10" fontId="3" fillId="0" borderId="26" xfId="12" applyNumberFormat="1" applyBorder="1" applyAlignment="1">
      <alignment vertical="top" wrapText="1"/>
    </xf>
    <xf numFmtId="0" fontId="3" fillId="0" borderId="0" xfId="11" applyAlignment="1">
      <alignment vertical="center"/>
    </xf>
    <xf numFmtId="0" fontId="3" fillId="0" borderId="23" xfId="11" applyBorder="1" applyAlignment="1">
      <alignment vertical="top" wrapText="1"/>
    </xf>
    <xf numFmtId="10" fontId="3" fillId="0" borderId="19" xfId="12" applyNumberFormat="1" applyBorder="1" applyAlignment="1">
      <alignment vertical="top" wrapText="1"/>
    </xf>
    <xf numFmtId="166" fontId="3" fillId="0" borderId="19" xfId="13" applyBorder="1" applyAlignment="1">
      <alignment vertical="center" wrapText="1"/>
    </xf>
    <xf numFmtId="0" fontId="3" fillId="0" borderId="27" xfId="11" applyBorder="1" applyAlignment="1">
      <alignment vertical="top" wrapText="1"/>
    </xf>
    <xf numFmtId="10" fontId="3" fillId="0" borderId="28" xfId="12" applyNumberFormat="1" applyBorder="1" applyAlignment="1">
      <alignment vertical="top" wrapText="1"/>
    </xf>
    <xf numFmtId="0" fontId="17" fillId="5" borderId="15" xfId="11" applyFont="1" applyFill="1" applyBorder="1" applyAlignment="1">
      <alignment horizontal="left" vertical="center" wrapText="1"/>
    </xf>
    <xf numFmtId="10" fontId="16" fillId="5" borderId="16" xfId="11" applyNumberFormat="1" applyFont="1" applyFill="1" applyBorder="1" applyAlignment="1">
      <alignment vertical="center" wrapText="1"/>
    </xf>
    <xf numFmtId="0" fontId="1" fillId="0" borderId="0" xfId="0" applyFont="1"/>
    <xf numFmtId="170" fontId="1" fillId="0" borderId="4" xfId="10" applyNumberFormat="1" applyFont="1" applyBorder="1" applyAlignment="1">
      <alignment horizontal="center" vertical="center"/>
    </xf>
    <xf numFmtId="0" fontId="13" fillId="0" borderId="0" xfId="10" applyFont="1" applyAlignment="1">
      <alignment horizontal="center" vertical="center"/>
    </xf>
    <xf numFmtId="0" fontId="1" fillId="0" borderId="0" xfId="1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6" fontId="0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6" fillId="0" borderId="0" xfId="0" applyNumberFormat="1" applyFont="1" applyFill="1"/>
    <xf numFmtId="0" fontId="6" fillId="0" borderId="0" xfId="0" applyFont="1" applyFill="1"/>
    <xf numFmtId="0" fontId="6" fillId="0" borderId="4" xfId="0" applyFont="1" applyFill="1" applyBorder="1" applyAlignment="1">
      <alignment horizontal="left" vertical="center" wrapText="1"/>
    </xf>
    <xf numFmtId="0" fontId="18" fillId="0" borderId="0" xfId="21"/>
    <xf numFmtId="0" fontId="19" fillId="7" borderId="4" xfId="21" applyFont="1" applyFill="1" applyBorder="1" applyAlignment="1">
      <alignment horizontal="center" vertical="center" wrapText="1"/>
    </xf>
    <xf numFmtId="0" fontId="19" fillId="7" borderId="11" xfId="21" applyFont="1" applyFill="1" applyBorder="1" applyAlignment="1">
      <alignment horizontal="center" vertical="center" wrapText="1"/>
    </xf>
    <xf numFmtId="0" fontId="19" fillId="7" borderId="6" xfId="21" applyFont="1" applyFill="1" applyBorder="1" applyAlignment="1">
      <alignment horizontal="center" vertical="center" wrapText="1"/>
    </xf>
    <xf numFmtId="0" fontId="20" fillId="7" borderId="4" xfId="21" applyFont="1" applyFill="1" applyBorder="1" applyAlignment="1">
      <alignment horizontal="left" vertical="center" wrapText="1"/>
    </xf>
    <xf numFmtId="0" fontId="20" fillId="7" borderId="4" xfId="21" applyFont="1" applyFill="1" applyBorder="1" applyAlignment="1">
      <alignment horizontal="center" vertical="center" wrapText="1"/>
    </xf>
    <xf numFmtId="0" fontId="20" fillId="8" borderId="4" xfId="21" applyFont="1" applyFill="1" applyBorder="1" applyAlignment="1">
      <alignment horizontal="left" vertical="center" wrapText="1"/>
    </xf>
    <xf numFmtId="0" fontId="18" fillId="0" borderId="4" xfId="21" applyBorder="1" applyAlignment="1">
      <alignment vertical="top" wrapText="1"/>
    </xf>
    <xf numFmtId="0" fontId="20" fillId="0" borderId="4" xfId="21" applyFont="1" applyBorder="1" applyAlignment="1">
      <alignment horizontal="center" vertical="center" wrapText="1"/>
    </xf>
    <xf numFmtId="0" fontId="21" fillId="0" borderId="4" xfId="21" applyFont="1" applyBorder="1" applyAlignment="1">
      <alignment horizontal="left" vertical="center" wrapText="1" indent="2"/>
    </xf>
    <xf numFmtId="0" fontId="21" fillId="0" borderId="4" xfId="21" applyFont="1" applyBorder="1" applyAlignment="1">
      <alignment horizontal="left" vertical="center" wrapText="1"/>
    </xf>
    <xf numFmtId="10" fontId="21" fillId="0" borderId="4" xfId="21" applyNumberFormat="1" applyFont="1" applyBorder="1" applyAlignment="1">
      <alignment horizontal="center" vertical="center" wrapText="1"/>
    </xf>
    <xf numFmtId="0" fontId="20" fillId="0" borderId="4" xfId="21" applyFont="1" applyBorder="1" applyAlignment="1">
      <alignment horizontal="left" vertical="center" wrapText="1" indent="2"/>
    </xf>
    <xf numFmtId="10" fontId="20" fillId="0" borderId="4" xfId="21" applyNumberFormat="1" applyFont="1" applyBorder="1" applyAlignment="1">
      <alignment horizontal="center" vertical="center" wrapText="1"/>
    </xf>
    <xf numFmtId="0" fontId="21" fillId="0" borderId="4" xfId="21" applyFont="1" applyBorder="1" applyAlignment="1">
      <alignment horizontal="center" vertical="center" wrapText="1"/>
    </xf>
    <xf numFmtId="0" fontId="21" fillId="0" borderId="4" xfId="21" applyFont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6" fillId="0" borderId="14" xfId="0" applyFont="1" applyBorder="1"/>
    <xf numFmtId="0" fontId="6" fillId="0" borderId="0" xfId="0" applyFont="1" applyBorder="1" applyAlignment="1">
      <alignment horizontal="center" vertical="center"/>
    </xf>
    <xf numFmtId="0" fontId="6" fillId="0" borderId="10" xfId="0" applyFont="1" applyBorder="1"/>
    <xf numFmtId="0" fontId="24" fillId="6" borderId="3" xfId="0" applyFont="1" applyFill="1" applyBorder="1" applyAlignment="1"/>
    <xf numFmtId="10" fontId="24" fillId="6" borderId="22" xfId="0" applyNumberFormat="1" applyFont="1" applyFill="1" applyBorder="1" applyAlignment="1">
      <alignment horizontal="right"/>
    </xf>
    <xf numFmtId="10" fontId="6" fillId="0" borderId="0" xfId="0" applyNumberFormat="1" applyFont="1"/>
    <xf numFmtId="17" fontId="6" fillId="0" borderId="0" xfId="0" applyNumberFormat="1" applyFont="1"/>
    <xf numFmtId="0" fontId="24" fillId="6" borderId="4" xfId="0" applyFont="1" applyFill="1" applyBorder="1" applyAlignment="1">
      <alignment horizontal="left"/>
    </xf>
    <xf numFmtId="10" fontId="24" fillId="6" borderId="24" xfId="0" applyNumberFormat="1" applyFont="1" applyFill="1" applyBorder="1" applyAlignment="1">
      <alignment horizontal="right"/>
    </xf>
    <xf numFmtId="0" fontId="24" fillId="6" borderId="4" xfId="0" applyFont="1" applyFill="1" applyBorder="1"/>
    <xf numFmtId="0" fontId="24" fillId="6" borderId="2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1" xfId="2" applyFont="1" applyFill="1" applyBorder="1" applyAlignment="1">
      <alignment horizontal="center" vertical="center" wrapText="1"/>
    </xf>
    <xf numFmtId="4" fontId="5" fillId="2" borderId="31" xfId="1" applyNumberFormat="1" applyFont="1" applyFill="1" applyBorder="1" applyAlignment="1">
      <alignment horizontal="center" vertical="center" wrapText="1"/>
    </xf>
    <xf numFmtId="43" fontId="5" fillId="2" borderId="31" xfId="1" applyFont="1" applyFill="1" applyBorder="1" applyAlignment="1">
      <alignment horizontal="center" vertical="center" wrapText="1"/>
    </xf>
    <xf numFmtId="43" fontId="5" fillId="2" borderId="43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top" wrapText="1"/>
    </xf>
    <xf numFmtId="2" fontId="6" fillId="0" borderId="0" xfId="0" applyNumberFormat="1" applyFont="1"/>
    <xf numFmtId="165" fontId="6" fillId="0" borderId="0" xfId="0" applyNumberFormat="1" applyFont="1"/>
    <xf numFmtId="0" fontId="6" fillId="0" borderId="4" xfId="0" applyFont="1" applyFill="1" applyBorder="1" applyAlignment="1">
      <alignment horizontal="left" vertical="top" wrapText="1"/>
    </xf>
    <xf numFmtId="165" fontId="6" fillId="0" borderId="0" xfId="0" applyNumberFormat="1" applyFont="1" applyFill="1"/>
    <xf numFmtId="0" fontId="6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top" wrapText="1"/>
    </xf>
    <xf numFmtId="2" fontId="6" fillId="0" borderId="0" xfId="0" applyNumberFormat="1" applyFont="1" applyFill="1" applyBorder="1"/>
    <xf numFmtId="0" fontId="6" fillId="0" borderId="0" xfId="0" applyFont="1" applyAlignment="1"/>
    <xf numFmtId="0" fontId="6" fillId="0" borderId="0" xfId="0" applyFont="1" applyFill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4" xfId="0" applyFont="1" applyFill="1" applyBorder="1" applyAlignment="1">
      <alignment horizontal="justify" vertical="center" wrapText="1"/>
    </xf>
    <xf numFmtId="1" fontId="6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justify" vertical="center"/>
    </xf>
    <xf numFmtId="170" fontId="5" fillId="2" borderId="40" xfId="0" applyNumberFormat="1" applyFont="1" applyFill="1" applyBorder="1"/>
    <xf numFmtId="164" fontId="6" fillId="0" borderId="0" xfId="0" applyNumberFormat="1" applyFont="1" applyAlignment="1">
      <alignment horizontal="center" vertical="center"/>
    </xf>
    <xf numFmtId="0" fontId="25" fillId="0" borderId="0" xfId="0" applyFont="1" applyAlignment="1"/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3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/>
    </xf>
    <xf numFmtId="0" fontId="6" fillId="0" borderId="23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 wrapText="1"/>
    </xf>
    <xf numFmtId="167" fontId="6" fillId="0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>
      <alignment horizontal="center" vertical="top"/>
    </xf>
    <xf numFmtId="1" fontId="6" fillId="0" borderId="23" xfId="0" applyNumberFormat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center" vertical="top"/>
    </xf>
    <xf numFmtId="2" fontId="6" fillId="0" borderId="4" xfId="0" applyNumberFormat="1" applyFont="1" applyFill="1" applyBorder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2" fontId="6" fillId="0" borderId="24" xfId="0" applyNumberFormat="1" applyFont="1" applyFill="1" applyBorder="1" applyAlignment="1">
      <alignment vertical="top"/>
    </xf>
    <xf numFmtId="2" fontId="6" fillId="0" borderId="4" xfId="0" applyNumberFormat="1" applyFont="1" applyFill="1" applyBorder="1" applyAlignment="1">
      <alignment vertical="top"/>
    </xf>
    <xf numFmtId="2" fontId="6" fillId="0" borderId="0" xfId="0" applyNumberFormat="1" applyFont="1" applyFill="1" applyAlignment="1">
      <alignment vertical="top"/>
    </xf>
    <xf numFmtId="2" fontId="6" fillId="0" borderId="4" xfId="1" applyNumberFormat="1" applyFont="1" applyFill="1" applyBorder="1" applyAlignment="1" applyProtection="1">
      <alignment horizontal="right" vertical="top" wrapText="1"/>
    </xf>
    <xf numFmtId="166" fontId="6" fillId="0" borderId="4" xfId="1" applyNumberFormat="1" applyFont="1" applyFill="1" applyBorder="1" applyAlignment="1" applyProtection="1">
      <alignment horizontal="right" vertical="top" wrapText="1"/>
    </xf>
    <xf numFmtId="2" fontId="6" fillId="0" borderId="4" xfId="0" applyNumberFormat="1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4" xfId="0" applyFont="1" applyFill="1" applyBorder="1" applyAlignment="1" applyProtection="1">
      <alignment horizontal="center" vertical="top" wrapText="1"/>
    </xf>
    <xf numFmtId="166" fontId="6" fillId="0" borderId="4" xfId="1" applyNumberFormat="1" applyFont="1" applyFill="1" applyBorder="1" applyAlignment="1" applyProtection="1">
      <alignment horizontal="center" vertical="top" wrapText="1"/>
    </xf>
    <xf numFmtId="2" fontId="6" fillId="0" borderId="4" xfId="5" applyNumberFormat="1" applyFont="1" applyFill="1" applyBorder="1" applyAlignment="1" applyProtection="1">
      <alignment horizontal="right" vertical="top" wrapText="1"/>
    </xf>
    <xf numFmtId="0" fontId="6" fillId="0" borderId="4" xfId="5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Alignment="1">
      <alignment vertical="top"/>
    </xf>
    <xf numFmtId="0" fontId="6" fillId="0" borderId="32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vertical="top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4" xfId="1" applyNumberFormat="1" applyFont="1" applyFill="1" applyBorder="1" applyAlignment="1" applyProtection="1">
      <alignment horizontal="center" vertical="center" wrapText="1"/>
    </xf>
    <xf numFmtId="2" fontId="6" fillId="0" borderId="4" xfId="1" applyNumberFormat="1" applyFont="1" applyFill="1" applyBorder="1" applyAlignment="1" applyProtection="1">
      <alignment horizontal="center" vertical="center"/>
    </xf>
    <xf numFmtId="2" fontId="6" fillId="0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/>
    </xf>
    <xf numFmtId="2" fontId="0" fillId="3" borderId="4" xfId="0" applyNumberFormat="1" applyFont="1" applyFill="1" applyBorder="1" applyAlignment="1">
      <alignment horizontal="center"/>
    </xf>
    <xf numFmtId="166" fontId="0" fillId="3" borderId="4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vertical="center"/>
    </xf>
    <xf numFmtId="0" fontId="5" fillId="9" borderId="11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0" fillId="8" borderId="4" xfId="0" applyFont="1" applyFill="1" applyBorder="1" applyAlignment="1">
      <alignment horizontal="center" vertical="center"/>
    </xf>
    <xf numFmtId="2" fontId="0" fillId="8" borderId="4" xfId="0" applyNumberFormat="1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 wrapText="1"/>
    </xf>
    <xf numFmtId="166" fontId="0" fillId="8" borderId="4" xfId="0" applyNumberFormat="1" applyFont="1" applyFill="1" applyBorder="1" applyAlignment="1"/>
    <xf numFmtId="166" fontId="0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0" fillId="3" borderId="4" xfId="0" applyFont="1" applyFill="1" applyBorder="1"/>
    <xf numFmtId="2" fontId="0" fillId="3" borderId="4" xfId="0" applyNumberFormat="1" applyFont="1" applyFill="1" applyBorder="1" applyAlignment="1">
      <alignment horizontal="center" vertical="center"/>
    </xf>
    <xf numFmtId="166" fontId="0" fillId="3" borderId="4" xfId="0" applyNumberFormat="1" applyFont="1" applyFill="1" applyBorder="1" applyAlignment="1">
      <alignment horizontal="right" vertical="center" wrapText="1"/>
    </xf>
    <xf numFmtId="0" fontId="6" fillId="8" borderId="4" xfId="0" applyFont="1" applyFill="1" applyBorder="1" applyAlignment="1">
      <alignment horizontal="left" vertical="center"/>
    </xf>
    <xf numFmtId="0" fontId="0" fillId="8" borderId="4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6" fillId="8" borderId="4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left" vertical="top" wrapText="1"/>
    </xf>
    <xf numFmtId="2" fontId="0" fillId="0" borderId="4" xfId="0" applyNumberFormat="1" applyFont="1" applyBorder="1" applyAlignment="1">
      <alignment horizontal="center" vertical="top"/>
    </xf>
    <xf numFmtId="166" fontId="0" fillId="0" borderId="4" xfId="0" applyNumberFormat="1" applyFont="1" applyFill="1" applyBorder="1" applyAlignment="1">
      <alignment horizontal="center" vertical="top" wrapText="1"/>
    </xf>
    <xf numFmtId="0" fontId="0" fillId="8" borderId="4" xfId="0" applyFont="1" applyFill="1" applyBorder="1" applyAlignment="1">
      <alignment horizontal="center" vertical="top"/>
    </xf>
    <xf numFmtId="2" fontId="0" fillId="8" borderId="4" xfId="0" applyNumberFormat="1" applyFont="1" applyFill="1" applyBorder="1" applyAlignment="1">
      <alignment horizontal="center" vertical="top"/>
    </xf>
    <xf numFmtId="166" fontId="0" fillId="8" borderId="4" xfId="0" applyNumberFormat="1" applyFont="1" applyFill="1" applyBorder="1" applyAlignment="1">
      <alignment horizontal="center" vertical="top" wrapText="1"/>
    </xf>
    <xf numFmtId="166" fontId="0" fillId="0" borderId="4" xfId="0" applyNumberFormat="1" applyFont="1" applyBorder="1" applyAlignment="1">
      <alignment horizontal="center" vertical="top"/>
    </xf>
    <xf numFmtId="2" fontId="0" fillId="8" borderId="4" xfId="0" applyNumberFormat="1" applyFont="1" applyFill="1" applyBorder="1" applyAlignment="1">
      <alignment horizontal="center" vertical="center"/>
    </xf>
    <xf numFmtId="166" fontId="0" fillId="8" borderId="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2" fontId="0" fillId="0" borderId="4" xfId="0" applyNumberFormat="1" applyFont="1" applyBorder="1" applyAlignment="1">
      <alignment horizontal="center" vertical="top" wrapText="1"/>
    </xf>
    <xf numFmtId="166" fontId="0" fillId="3" borderId="4" xfId="0" applyNumberFormat="1" applyFont="1" applyFill="1" applyBorder="1" applyAlignment="1">
      <alignment horizontal="right" vertical="top" wrapText="1"/>
    </xf>
    <xf numFmtId="2" fontId="6" fillId="0" borderId="4" xfId="0" applyNumberFormat="1" applyFont="1" applyFill="1" applyBorder="1" applyAlignment="1">
      <alignment horizontal="center" vertical="top"/>
    </xf>
    <xf numFmtId="2" fontId="6" fillId="0" borderId="4" xfId="0" applyNumberFormat="1" applyFont="1" applyFill="1" applyBorder="1" applyAlignment="1">
      <alignment horizontal="center" vertical="top" wrapText="1"/>
    </xf>
    <xf numFmtId="2" fontId="6" fillId="0" borderId="4" xfId="1" applyNumberFormat="1" applyFont="1" applyFill="1" applyBorder="1" applyAlignment="1" applyProtection="1">
      <alignment horizontal="center" vertical="top" wrapText="1"/>
    </xf>
    <xf numFmtId="2" fontId="6" fillId="0" borderId="0" xfId="1" applyNumberFormat="1" applyFont="1" applyFill="1" applyBorder="1" applyAlignment="1" applyProtection="1">
      <alignment horizontal="center" vertical="top" wrapText="1"/>
    </xf>
    <xf numFmtId="2" fontId="6" fillId="0" borderId="47" xfId="0" applyNumberFormat="1" applyFont="1" applyFill="1" applyBorder="1" applyAlignment="1">
      <alignment horizontal="center" vertical="top"/>
    </xf>
    <xf numFmtId="2" fontId="6" fillId="0" borderId="32" xfId="0" applyNumberFormat="1" applyFont="1" applyFill="1" applyBorder="1" applyAlignment="1">
      <alignment horizontal="center" vertical="top" wrapText="1"/>
    </xf>
    <xf numFmtId="167" fontId="6" fillId="0" borderId="32" xfId="4" applyNumberFormat="1" applyFont="1" applyFill="1" applyBorder="1" applyAlignment="1" applyProtection="1">
      <alignment horizontal="center" vertical="top" wrapText="1"/>
      <protection locked="0"/>
    </xf>
    <xf numFmtId="2" fontId="6" fillId="0" borderId="0" xfId="0" applyNumberFormat="1" applyFont="1" applyAlignment="1">
      <alignment horizontal="center" vertical="top"/>
    </xf>
    <xf numFmtId="0" fontId="5" fillId="2" borderId="29" xfId="0" quotePrefix="1" applyFont="1" applyFill="1" applyBorder="1" applyAlignment="1">
      <alignment horizontal="center" vertical="center" wrapText="1"/>
    </xf>
    <xf numFmtId="0" fontId="24" fillId="6" borderId="4" xfId="0" applyFont="1" applyFill="1" applyBorder="1" applyAlignment="1"/>
    <xf numFmtId="10" fontId="24" fillId="6" borderId="4" xfId="0" applyNumberFormat="1" applyFont="1" applyFill="1" applyBorder="1" applyAlignment="1">
      <alignment horizontal="right"/>
    </xf>
    <xf numFmtId="0" fontId="24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/>
    </xf>
    <xf numFmtId="0" fontId="17" fillId="0" borderId="13" xfId="11" applyFont="1" applyBorder="1" applyAlignment="1">
      <alignment wrapText="1"/>
    </xf>
    <xf numFmtId="0" fontId="17" fillId="0" borderId="12" xfId="11" applyFont="1" applyBorder="1" applyAlignment="1">
      <alignment wrapText="1"/>
    </xf>
    <xf numFmtId="0" fontId="17" fillId="0" borderId="15" xfId="11" applyFont="1" applyBorder="1" applyAlignment="1">
      <alignment wrapText="1"/>
    </xf>
    <xf numFmtId="0" fontId="17" fillId="0" borderId="16" xfId="11" applyFont="1" applyBorder="1" applyAlignment="1">
      <alignment wrapText="1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24" fillId="6" borderId="53" xfId="0" applyFont="1" applyFill="1" applyBorder="1" applyAlignment="1">
      <alignment vertical="top"/>
    </xf>
    <xf numFmtId="0" fontId="24" fillId="6" borderId="54" xfId="0" applyFont="1" applyFill="1" applyBorder="1" applyAlignment="1">
      <alignment vertical="top"/>
    </xf>
    <xf numFmtId="0" fontId="24" fillId="0" borderId="5" xfId="0" applyFont="1" applyBorder="1" applyAlignment="1">
      <alignment horizontal="center" vertical="center"/>
    </xf>
    <xf numFmtId="0" fontId="24" fillId="6" borderId="56" xfId="0" applyFont="1" applyFill="1" applyBorder="1" applyAlignment="1"/>
    <xf numFmtId="0" fontId="24" fillId="6" borderId="11" xfId="0" applyFont="1" applyFill="1" applyBorder="1" applyAlignment="1">
      <alignment horizontal="left"/>
    </xf>
    <xf numFmtId="0" fontId="24" fillId="6" borderId="11" xfId="0" applyFont="1" applyFill="1" applyBorder="1"/>
    <xf numFmtId="43" fontId="5" fillId="2" borderId="41" xfId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right" vertical="top"/>
    </xf>
    <xf numFmtId="0" fontId="5" fillId="2" borderId="39" xfId="0" applyFont="1" applyFill="1" applyBorder="1" applyAlignment="1">
      <alignment horizontal="right"/>
    </xf>
    <xf numFmtId="170" fontId="5" fillId="0" borderId="40" xfId="0" applyNumberFormat="1" applyFont="1" applyFill="1" applyBorder="1"/>
    <xf numFmtId="0" fontId="24" fillId="0" borderId="1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6" borderId="41" xfId="0" applyFont="1" applyFill="1" applyBorder="1" applyAlignment="1">
      <alignment horizontal="left" vertical="center" wrapText="1"/>
    </xf>
    <xf numFmtId="0" fontId="24" fillId="6" borderId="5" xfId="0" applyFont="1" applyFill="1" applyBorder="1" applyAlignment="1">
      <alignment horizontal="left" vertical="center" wrapText="1"/>
    </xf>
    <xf numFmtId="0" fontId="24" fillId="6" borderId="49" xfId="0" applyFont="1" applyFill="1" applyBorder="1" applyAlignment="1">
      <alignment horizontal="left" vertical="center" wrapText="1"/>
    </xf>
    <xf numFmtId="0" fontId="24" fillId="6" borderId="50" xfId="0" applyFont="1" applyFill="1" applyBorder="1" applyAlignment="1">
      <alignment horizontal="left" vertical="center" wrapText="1"/>
    </xf>
    <xf numFmtId="0" fontId="24" fillId="6" borderId="0" xfId="0" applyFont="1" applyFill="1" applyBorder="1" applyAlignment="1">
      <alignment horizontal="left" vertical="center" wrapText="1"/>
    </xf>
    <xf numFmtId="0" fontId="24" fillId="6" borderId="51" xfId="0" applyFont="1" applyFill="1" applyBorder="1" applyAlignment="1">
      <alignment horizontal="left" vertical="center" wrapText="1"/>
    </xf>
    <xf numFmtId="0" fontId="24" fillId="6" borderId="35" xfId="0" applyFont="1" applyFill="1" applyBorder="1" applyAlignment="1">
      <alignment horizontal="left" vertical="center" wrapText="1"/>
    </xf>
    <xf numFmtId="0" fontId="24" fillId="6" borderId="52" xfId="0" applyFont="1" applyFill="1" applyBorder="1" applyAlignment="1">
      <alignment horizontal="left" vertical="center" wrapText="1"/>
    </xf>
    <xf numFmtId="0" fontId="24" fillId="6" borderId="34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/>
    </xf>
    <xf numFmtId="0" fontId="24" fillId="6" borderId="21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5" fillId="2" borderId="36" xfId="0" applyFont="1" applyFill="1" applyBorder="1" applyAlignment="1">
      <alignment horizontal="right"/>
    </xf>
    <xf numFmtId="0" fontId="5" fillId="2" borderId="37" xfId="0" applyFont="1" applyFill="1" applyBorder="1" applyAlignment="1">
      <alignment horizontal="right"/>
    </xf>
    <xf numFmtId="0" fontId="5" fillId="4" borderId="48" xfId="0" applyFont="1" applyFill="1" applyBorder="1" applyAlignment="1" applyProtection="1">
      <alignment horizontal="left" vertical="center" wrapText="1"/>
    </xf>
    <xf numFmtId="0" fontId="5" fillId="4" borderId="44" xfId="0" applyFont="1" applyFill="1" applyBorder="1" applyAlignment="1" applyProtection="1">
      <alignment horizontal="left" vertical="center" wrapText="1"/>
    </xf>
    <xf numFmtId="0" fontId="5" fillId="4" borderId="45" xfId="0" applyFont="1" applyFill="1" applyBorder="1" applyAlignment="1" applyProtection="1">
      <alignment horizontal="left" vertical="center" wrapText="1"/>
    </xf>
    <xf numFmtId="0" fontId="5" fillId="4" borderId="7" xfId="0" applyFont="1" applyFill="1" applyBorder="1" applyAlignment="1" applyProtection="1">
      <alignment horizontal="left" vertical="center" wrapText="1"/>
    </xf>
    <xf numFmtId="0" fontId="5" fillId="4" borderId="8" xfId="0" applyFont="1" applyFill="1" applyBorder="1" applyAlignment="1" applyProtection="1">
      <alignment horizontal="left" vertical="center" wrapText="1"/>
    </xf>
    <xf numFmtId="0" fontId="5" fillId="4" borderId="19" xfId="0" applyFont="1" applyFill="1" applyBorder="1" applyAlignment="1" applyProtection="1">
      <alignment horizontal="left" vertical="center" wrapText="1"/>
    </xf>
    <xf numFmtId="0" fontId="5" fillId="4" borderId="7" xfId="0" applyFont="1" applyFill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left" vertical="center"/>
    </xf>
    <xf numFmtId="0" fontId="5" fillId="4" borderId="19" xfId="0" applyFont="1" applyFill="1" applyBorder="1" applyAlignment="1" applyProtection="1">
      <alignment horizontal="left" vertical="center"/>
    </xf>
    <xf numFmtId="0" fontId="5" fillId="6" borderId="46" xfId="0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24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top"/>
    </xf>
    <xf numFmtId="0" fontId="24" fillId="6" borderId="4" xfId="0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0" fillId="2" borderId="38" xfId="7" applyFont="1" applyFill="1" applyBorder="1" applyAlignment="1">
      <alignment horizontal="center" vertical="center"/>
    </xf>
    <xf numFmtId="0" fontId="10" fillId="2" borderId="39" xfId="7" applyFont="1" applyFill="1" applyBorder="1" applyAlignment="1">
      <alignment horizontal="center" vertical="center"/>
    </xf>
    <xf numFmtId="0" fontId="10" fillId="2" borderId="40" xfId="7" applyFont="1" applyFill="1" applyBorder="1" applyAlignment="1">
      <alignment horizontal="center" vertical="center"/>
    </xf>
    <xf numFmtId="0" fontId="12" fillId="4" borderId="46" xfId="9" applyFont="1" applyFill="1" applyBorder="1" applyAlignment="1">
      <alignment horizontal="center" vertical="center" wrapText="1"/>
    </xf>
    <xf numFmtId="0" fontId="12" fillId="4" borderId="33" xfId="9" applyFont="1" applyFill="1" applyBorder="1" applyAlignment="1">
      <alignment horizontal="center" vertical="center" wrapText="1"/>
    </xf>
    <xf numFmtId="0" fontId="12" fillId="4" borderId="35" xfId="9" applyFont="1" applyFill="1" applyBorder="1" applyAlignment="1">
      <alignment horizontal="center" vertical="center" wrapText="1"/>
    </xf>
    <xf numFmtId="0" fontId="12" fillId="4" borderId="34" xfId="9" applyFont="1" applyFill="1" applyBorder="1" applyAlignment="1">
      <alignment horizontal="center" vertical="center" wrapText="1"/>
    </xf>
    <xf numFmtId="0" fontId="9" fillId="4" borderId="4" xfId="10" applyFont="1" applyFill="1" applyBorder="1" applyAlignment="1">
      <alignment horizontal="center" vertical="center"/>
    </xf>
    <xf numFmtId="0" fontId="9" fillId="4" borderId="29" xfId="10" applyFont="1" applyFill="1" applyBorder="1" applyAlignment="1">
      <alignment horizontal="center" vertical="center"/>
    </xf>
    <xf numFmtId="0" fontId="9" fillId="4" borderId="30" xfId="10" applyFont="1" applyFill="1" applyBorder="1" applyAlignment="1">
      <alignment horizontal="center" vertical="center"/>
    </xf>
    <xf numFmtId="0" fontId="0" fillId="4" borderId="4" xfId="10" applyFont="1" applyFill="1" applyBorder="1" applyAlignment="1">
      <alignment horizontal="center" vertical="center" wrapText="1"/>
    </xf>
    <xf numFmtId="0" fontId="1" fillId="4" borderId="4" xfId="10" applyFont="1" applyFill="1" applyBorder="1" applyAlignment="1">
      <alignment horizontal="center" vertical="center" wrapText="1"/>
    </xf>
    <xf numFmtId="0" fontId="1" fillId="4" borderId="4" xfId="10" applyFont="1" applyFill="1" applyBorder="1" applyAlignment="1">
      <alignment horizontal="center" vertical="center"/>
    </xf>
    <xf numFmtId="0" fontId="13" fillId="0" borderId="11" xfId="9" applyFont="1" applyBorder="1" applyAlignment="1">
      <alignment horizontal="left" vertical="center" wrapText="1"/>
    </xf>
    <xf numFmtId="0" fontId="13" fillId="0" borderId="6" xfId="9" applyFont="1" applyBorder="1" applyAlignment="1">
      <alignment horizontal="left" vertical="center" wrapText="1"/>
    </xf>
    <xf numFmtId="170" fontId="1" fillId="0" borderId="4" xfId="10" applyNumberFormat="1" applyFont="1" applyBorder="1" applyAlignment="1">
      <alignment horizontal="center" vertical="center"/>
    </xf>
    <xf numFmtId="170" fontId="1" fillId="0" borderId="11" xfId="10" applyNumberFormat="1" applyFont="1" applyBorder="1" applyAlignment="1">
      <alignment horizontal="center" vertical="center"/>
    </xf>
    <xf numFmtId="170" fontId="1" fillId="0" borderId="6" xfId="10" applyNumberFormat="1" applyFont="1" applyBorder="1" applyAlignment="1">
      <alignment horizontal="center" vertical="center"/>
    </xf>
    <xf numFmtId="0" fontId="0" fillId="4" borderId="4" xfId="10" applyFont="1" applyFill="1" applyBorder="1" applyAlignment="1">
      <alignment horizontal="center" vertical="center"/>
    </xf>
    <xf numFmtId="0" fontId="17" fillId="0" borderId="13" xfId="11" applyFont="1" applyBorder="1" applyAlignment="1">
      <alignment horizontal="left"/>
    </xf>
    <xf numFmtId="0" fontId="17" fillId="0" borderId="12" xfId="11" applyFont="1" applyBorder="1" applyAlignment="1">
      <alignment horizontal="left"/>
    </xf>
    <xf numFmtId="0" fontId="17" fillId="0" borderId="15" xfId="11" applyFont="1" applyBorder="1" applyAlignment="1">
      <alignment horizontal="left"/>
    </xf>
    <xf numFmtId="0" fontId="17" fillId="0" borderId="16" xfId="11" applyFont="1" applyBorder="1" applyAlignment="1">
      <alignment horizontal="left"/>
    </xf>
    <xf numFmtId="0" fontId="15" fillId="0" borderId="13" xfId="11" applyFont="1" applyBorder="1" applyAlignment="1">
      <alignment horizontal="center" wrapText="1"/>
    </xf>
    <xf numFmtId="0" fontId="15" fillId="0" borderId="12" xfId="11" applyFont="1" applyBorder="1" applyAlignment="1">
      <alignment horizontal="center" wrapText="1"/>
    </xf>
    <xf numFmtId="0" fontId="15" fillId="0" borderId="18" xfId="11" applyFont="1" applyBorder="1" applyAlignment="1">
      <alignment horizontal="center" wrapText="1"/>
    </xf>
    <xf numFmtId="0" fontId="15" fillId="0" borderId="17" xfId="11" applyFont="1" applyBorder="1" applyAlignment="1">
      <alignment horizontal="center" wrapText="1"/>
    </xf>
    <xf numFmtId="0" fontId="16" fillId="0" borderId="7" xfId="11" applyFont="1" applyBorder="1" applyAlignment="1">
      <alignment horizontal="center" vertical="top" wrapText="1"/>
    </xf>
    <xf numFmtId="0" fontId="16" fillId="0" borderId="19" xfId="11" applyFont="1" applyBorder="1" applyAlignment="1">
      <alignment horizontal="center" vertical="top" wrapText="1"/>
    </xf>
    <xf numFmtId="0" fontId="17" fillId="5" borderId="13" xfId="11" applyFont="1" applyFill="1" applyBorder="1" applyAlignment="1">
      <alignment horizontal="left" vertical="center" wrapText="1"/>
    </xf>
    <xf numFmtId="0" fontId="17" fillId="5" borderId="12" xfId="11" applyFont="1" applyFill="1" applyBorder="1" applyAlignment="1">
      <alignment horizontal="left" vertical="center" wrapText="1"/>
    </xf>
    <xf numFmtId="0" fontId="17" fillId="5" borderId="14" xfId="11" applyFont="1" applyFill="1" applyBorder="1" applyAlignment="1">
      <alignment vertical="center" wrapText="1"/>
    </xf>
    <xf numFmtId="0" fontId="17" fillId="5" borderId="10" xfId="11" applyFont="1" applyFill="1" applyBorder="1" applyAlignment="1">
      <alignment vertical="center" wrapText="1"/>
    </xf>
    <xf numFmtId="0" fontId="3" fillId="0" borderId="13" xfId="11" applyBorder="1" applyAlignment="1">
      <alignment horizontal="center" vertical="top" wrapText="1"/>
    </xf>
    <xf numFmtId="0" fontId="3" fillId="0" borderId="12" xfId="11" applyBorder="1" applyAlignment="1">
      <alignment horizontal="center" vertical="top" wrapText="1"/>
    </xf>
    <xf numFmtId="0" fontId="3" fillId="0" borderId="15" xfId="11" applyBorder="1" applyAlignment="1">
      <alignment horizontal="center" vertical="center" wrapText="1"/>
    </xf>
    <xf numFmtId="0" fontId="3" fillId="0" borderId="16" xfId="11" applyBorder="1" applyAlignment="1">
      <alignment horizontal="center" vertical="center" wrapText="1"/>
    </xf>
    <xf numFmtId="0" fontId="19" fillId="7" borderId="11" xfId="21" applyFont="1" applyFill="1" applyBorder="1" applyAlignment="1">
      <alignment horizontal="center" vertical="center" wrapText="1"/>
    </xf>
    <xf numFmtId="0" fontId="19" fillId="7" borderId="8" xfId="21" applyFont="1" applyFill="1" applyBorder="1" applyAlignment="1">
      <alignment horizontal="center" vertical="center" wrapText="1"/>
    </xf>
    <xf numFmtId="0" fontId="19" fillId="7" borderId="6" xfId="21" applyFont="1" applyFill="1" applyBorder="1" applyAlignment="1">
      <alignment horizontal="center" vertical="center" wrapText="1"/>
    </xf>
    <xf numFmtId="0" fontId="19" fillId="7" borderId="4" xfId="21" applyFont="1" applyFill="1" applyBorder="1" applyAlignment="1">
      <alignment horizontal="center" vertical="center" wrapText="1"/>
    </xf>
    <xf numFmtId="0" fontId="20" fillId="8" borderId="11" xfId="21" applyFont="1" applyFill="1" applyBorder="1" applyAlignment="1">
      <alignment horizontal="center" vertical="center" wrapText="1"/>
    </xf>
    <xf numFmtId="0" fontId="20" fillId="8" borderId="8" xfId="21" applyFont="1" applyFill="1" applyBorder="1" applyAlignment="1">
      <alignment horizontal="center" vertical="center" wrapText="1"/>
    </xf>
    <xf numFmtId="0" fontId="20" fillId="8" borderId="6" xfId="21" applyFont="1" applyFill="1" applyBorder="1" applyAlignment="1">
      <alignment horizontal="center" vertical="center" wrapText="1"/>
    </xf>
    <xf numFmtId="0" fontId="19" fillId="8" borderId="4" xfId="21" applyFont="1" applyFill="1" applyBorder="1" applyAlignment="1">
      <alignment horizontal="center" vertical="center" wrapText="1"/>
    </xf>
    <xf numFmtId="0" fontId="22" fillId="8" borderId="4" xfId="21" applyFont="1" applyFill="1" applyBorder="1" applyAlignment="1">
      <alignment horizontal="center" vertical="center" wrapText="1"/>
    </xf>
    <xf numFmtId="0" fontId="20" fillId="0" borderId="4" xfId="21" applyFont="1" applyBorder="1" applyAlignment="1">
      <alignment horizontal="center" vertical="center" wrapText="1"/>
    </xf>
  </cellXfs>
  <cellStyles count="28">
    <cellStyle name="Excel Built-in Normal" xfId="9"/>
    <cellStyle name="Moeda 2" xfId="15"/>
    <cellStyle name="Moeda 3" xfId="25"/>
    <cellStyle name="Normal" xfId="0" builtinId="0"/>
    <cellStyle name="Normal 10 20" xfId="16"/>
    <cellStyle name="Normal 13" xfId="4"/>
    <cellStyle name="Normal 14 2" xfId="6"/>
    <cellStyle name="Normal 2" xfId="7"/>
    <cellStyle name="Normal 2 2" xfId="8"/>
    <cellStyle name="Normal 2 3" xfId="11"/>
    <cellStyle name="Normal 2 3 2" xfId="14"/>
    <cellStyle name="Normal 3" xfId="21"/>
    <cellStyle name="Normal 4" xfId="10"/>
    <cellStyle name="Normal 5" xfId="3"/>
    <cellStyle name="Normal 6" xfId="24"/>
    <cellStyle name="Normal 7" xfId="17"/>
    <cellStyle name="Normal 8 2 2" xfId="18"/>
    <cellStyle name="Normal_Relação de material" xfId="2"/>
    <cellStyle name="Porcentagem 2" xfId="19"/>
    <cellStyle name="Porcentagem 2 2 2 2" xfId="12"/>
    <cellStyle name="Porcentagem 3" xfId="26"/>
    <cellStyle name="Separador de milhares 2 3" xfId="22"/>
    <cellStyle name="Separador de milhares 2 3 2" xfId="13"/>
    <cellStyle name="Vírgula" xfId="1" builtinId="3"/>
    <cellStyle name="Vírgula 2" xfId="20"/>
    <cellStyle name="Vírgula 3" xfId="27"/>
    <cellStyle name="Vírgula 4" xfId="23"/>
    <cellStyle name="Vírgula 5" xfId="5"/>
  </cellStyles>
  <dxfs count="0"/>
  <tableStyles count="0" defaultTableStyle="TableStyleMedium2" defaultPivotStyle="PivotStyleLight16"/>
  <colors>
    <mruColors>
      <color rgb="FFFF33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38100</xdr:rowOff>
    </xdr:from>
    <xdr:to>
      <xdr:col>2</xdr:col>
      <xdr:colOff>1495425</xdr:colOff>
      <xdr:row>3</xdr:row>
      <xdr:rowOff>676275</xdr:rowOff>
    </xdr:to>
    <xdr:pic>
      <xdr:nvPicPr>
        <xdr:cNvPr id="2" name="Picture 218">
          <a:extLst>
            <a:ext uri="{FF2B5EF4-FFF2-40B4-BE49-F238E27FC236}">
              <a16:creationId xmlns="" xmlns:a16="http://schemas.microsoft.com/office/drawing/2014/main" id="{E3469A31-65E7-4E81-8FD3-E2CAE15D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28625"/>
          <a:ext cx="49530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7"/>
  <sheetViews>
    <sheetView tabSelected="1" zoomScale="90" zoomScaleNormal="90" workbookViewId="0">
      <pane ySplit="8" topLeftCell="A231" activePane="bottomLeft" state="frozen"/>
      <selection pane="bottomLeft" activeCell="H245" sqref="H245"/>
    </sheetView>
  </sheetViews>
  <sheetFormatPr defaultRowHeight="15" outlineLevelRow="1" x14ac:dyDescent="0.25"/>
  <cols>
    <col min="1" max="1" width="9.85546875" style="19" customWidth="1"/>
    <col min="2" max="2" width="18.5703125" style="19" bestFit="1" customWidth="1"/>
    <col min="3" max="3" width="101.7109375" style="19" customWidth="1"/>
    <col min="4" max="4" width="9.140625" style="85"/>
    <col min="5" max="5" width="10.42578125" style="85" bestFit="1" customWidth="1"/>
    <col min="6" max="6" width="11.42578125" style="19" customWidth="1"/>
    <col min="7" max="7" width="12.42578125" style="19" bestFit="1" customWidth="1"/>
    <col min="8" max="8" width="17.7109375" style="19" bestFit="1" customWidth="1"/>
    <col min="9" max="9" width="13.5703125" style="19" bestFit="1" customWidth="1"/>
    <col min="10" max="10" width="12.7109375" style="19" bestFit="1" customWidth="1"/>
    <col min="11" max="11" width="12.140625" style="19" bestFit="1" customWidth="1"/>
    <col min="12" max="16384" width="9.140625" style="19"/>
  </cols>
  <sheetData>
    <row r="1" spans="1:12" ht="15" hidden="1" customHeight="1" outlineLevel="1" x14ac:dyDescent="0.3">
      <c r="A1" s="220" t="s">
        <v>3</v>
      </c>
      <c r="B1" s="221"/>
      <c r="C1" s="221"/>
      <c r="D1" s="221"/>
      <c r="E1" s="221"/>
      <c r="F1" s="221"/>
      <c r="G1" s="212"/>
      <c r="H1" s="71"/>
      <c r="I1" s="72"/>
      <c r="J1" s="73"/>
    </row>
    <row r="2" spans="1:12" ht="15.75" hidden="1" outlineLevel="1" thickBot="1" x14ac:dyDescent="0.3">
      <c r="A2" s="74"/>
      <c r="B2" s="18"/>
      <c r="C2" s="18"/>
      <c r="D2" s="75"/>
      <c r="E2" s="75"/>
      <c r="F2" s="18"/>
      <c r="G2" s="18"/>
      <c r="H2" s="76"/>
    </row>
    <row r="3" spans="1:12" ht="18" customHeight="1" collapsed="1" x14ac:dyDescent="0.25">
      <c r="A3" s="232" t="s">
        <v>0</v>
      </c>
      <c r="B3" s="222" t="s">
        <v>631</v>
      </c>
      <c r="C3" s="223"/>
      <c r="D3" s="224"/>
      <c r="E3" s="208" t="s">
        <v>1</v>
      </c>
      <c r="F3" s="77" t="s">
        <v>326</v>
      </c>
      <c r="G3" s="213"/>
      <c r="H3" s="78">
        <v>0.2369</v>
      </c>
      <c r="I3" s="79"/>
      <c r="L3" s="80"/>
    </row>
    <row r="4" spans="1:12" ht="20.25" customHeight="1" outlineLevel="1" x14ac:dyDescent="0.25">
      <c r="A4" s="233"/>
      <c r="B4" s="225"/>
      <c r="C4" s="226"/>
      <c r="D4" s="227"/>
      <c r="E4" s="209"/>
      <c r="F4" s="81" t="s">
        <v>328</v>
      </c>
      <c r="G4" s="214"/>
      <c r="H4" s="82">
        <v>0.8619</v>
      </c>
    </row>
    <row r="5" spans="1:12" ht="21" customHeight="1" outlineLevel="1" x14ac:dyDescent="0.25">
      <c r="A5" s="233"/>
      <c r="B5" s="228"/>
      <c r="C5" s="229"/>
      <c r="D5" s="230"/>
      <c r="E5" s="209"/>
      <c r="F5" s="83" t="s">
        <v>327</v>
      </c>
      <c r="G5" s="215"/>
      <c r="H5" s="82">
        <v>0.48509999999999998</v>
      </c>
      <c r="K5" s="93"/>
    </row>
    <row r="6" spans="1:12" ht="15.75" outlineLevel="1" thickBot="1" x14ac:dyDescent="0.3">
      <c r="A6" s="84" t="s">
        <v>2</v>
      </c>
      <c r="B6" s="210" t="s">
        <v>329</v>
      </c>
      <c r="C6" s="211"/>
      <c r="D6" s="211"/>
      <c r="E6" s="246" t="s">
        <v>630</v>
      </c>
      <c r="F6" s="247"/>
      <c r="G6" s="247"/>
      <c r="H6" s="247"/>
    </row>
    <row r="7" spans="1:12" ht="15.75" outlineLevel="1" thickBot="1" x14ac:dyDescent="0.3"/>
    <row r="8" spans="1:12" ht="45.75" thickBot="1" x14ac:dyDescent="0.3">
      <c r="A8" s="86" t="s">
        <v>4</v>
      </c>
      <c r="B8" s="87" t="s">
        <v>5</v>
      </c>
      <c r="C8" s="88" t="s">
        <v>6</v>
      </c>
      <c r="D8" s="89" t="s">
        <v>7</v>
      </c>
      <c r="E8" s="90" t="s">
        <v>92</v>
      </c>
      <c r="F8" s="90" t="s">
        <v>749</v>
      </c>
      <c r="G8" s="216" t="s">
        <v>750</v>
      </c>
      <c r="H8" s="91" t="s">
        <v>116</v>
      </c>
    </row>
    <row r="9" spans="1:12" ht="15" customHeight="1" x14ac:dyDescent="0.25">
      <c r="A9" s="237" t="s">
        <v>324</v>
      </c>
      <c r="B9" s="238"/>
      <c r="C9" s="238"/>
      <c r="D9" s="238"/>
      <c r="E9" s="238"/>
      <c r="F9" s="238"/>
      <c r="G9" s="238"/>
      <c r="H9" s="239"/>
    </row>
    <row r="10" spans="1:12" x14ac:dyDescent="0.25">
      <c r="A10" s="118">
        <v>1</v>
      </c>
      <c r="B10" s="115" t="s">
        <v>403</v>
      </c>
      <c r="C10" s="92" t="s">
        <v>19</v>
      </c>
      <c r="D10" s="115" t="s">
        <v>57</v>
      </c>
      <c r="E10" s="191">
        <v>43</v>
      </c>
      <c r="F10" s="125">
        <v>69.16</v>
      </c>
      <c r="G10" s="217">
        <f>ROUND(F10*(1+0.2369),2)</f>
        <v>85.54</v>
      </c>
      <c r="H10" s="127">
        <f>ROUND(E10*G10,2)</f>
        <v>3678.22</v>
      </c>
      <c r="I10" s="51"/>
      <c r="K10" s="93"/>
    </row>
    <row r="11" spans="1:12" ht="14.25" customHeight="1" x14ac:dyDescent="0.25">
      <c r="A11" s="118">
        <v>2</v>
      </c>
      <c r="B11" s="115" t="s">
        <v>489</v>
      </c>
      <c r="C11" s="92" t="s">
        <v>486</v>
      </c>
      <c r="D11" s="115" t="s">
        <v>57</v>
      </c>
      <c r="E11" s="198">
        <v>4</v>
      </c>
      <c r="F11" s="125">
        <v>360.15</v>
      </c>
      <c r="G11" s="217">
        <f t="shared" ref="G11:G74" si="0">ROUND(F11*(1+0.2369),2)</f>
        <v>445.47</v>
      </c>
      <c r="H11" s="127">
        <f t="shared" ref="H11:H38" si="1">ROUND(E11*G11,2)</f>
        <v>1781.88</v>
      </c>
      <c r="I11" s="51"/>
      <c r="K11" s="93"/>
    </row>
    <row r="12" spans="1:12" x14ac:dyDescent="0.25">
      <c r="A12" s="118">
        <v>3</v>
      </c>
      <c r="B12" s="115" t="s">
        <v>488</v>
      </c>
      <c r="C12" s="92" t="s">
        <v>487</v>
      </c>
      <c r="D12" s="115" t="s">
        <v>57</v>
      </c>
      <c r="E12" s="191">
        <v>6</v>
      </c>
      <c r="F12" s="125">
        <v>166.59</v>
      </c>
      <c r="G12" s="217">
        <f t="shared" si="0"/>
        <v>206.06</v>
      </c>
      <c r="H12" s="127">
        <f t="shared" si="1"/>
        <v>1236.3599999999999</v>
      </c>
      <c r="I12" s="51"/>
      <c r="K12" s="93"/>
    </row>
    <row r="13" spans="1:12" x14ac:dyDescent="0.25">
      <c r="A13" s="118">
        <v>4</v>
      </c>
      <c r="B13" s="115" t="s">
        <v>198</v>
      </c>
      <c r="C13" s="92" t="s">
        <v>20</v>
      </c>
      <c r="D13" s="115" t="s">
        <v>10</v>
      </c>
      <c r="E13" s="191">
        <v>250</v>
      </c>
      <c r="F13" s="125">
        <v>1.97</v>
      </c>
      <c r="G13" s="217">
        <f t="shared" si="0"/>
        <v>2.44</v>
      </c>
      <c r="H13" s="127">
        <f t="shared" si="1"/>
        <v>610</v>
      </c>
      <c r="I13" s="51"/>
    </row>
    <row r="14" spans="1:12" x14ac:dyDescent="0.25">
      <c r="A14" s="118">
        <v>5</v>
      </c>
      <c r="B14" s="115" t="s">
        <v>199</v>
      </c>
      <c r="C14" s="92" t="s">
        <v>21</v>
      </c>
      <c r="D14" s="115" t="s">
        <v>9</v>
      </c>
      <c r="E14" s="191">
        <v>64</v>
      </c>
      <c r="F14" s="125">
        <v>1.64</v>
      </c>
      <c r="G14" s="217">
        <f t="shared" si="0"/>
        <v>2.0299999999999998</v>
      </c>
      <c r="H14" s="127">
        <f t="shared" si="1"/>
        <v>129.91999999999999</v>
      </c>
      <c r="I14" s="51"/>
    </row>
    <row r="15" spans="1:12" x14ac:dyDescent="0.25">
      <c r="A15" s="118">
        <v>6</v>
      </c>
      <c r="B15" s="116" t="s">
        <v>200</v>
      </c>
      <c r="C15" s="92" t="s">
        <v>32</v>
      </c>
      <c r="D15" s="115" t="s">
        <v>10</v>
      </c>
      <c r="E15" s="191">
        <v>192</v>
      </c>
      <c r="F15" s="125">
        <v>14.35</v>
      </c>
      <c r="G15" s="217">
        <f t="shared" si="0"/>
        <v>17.75</v>
      </c>
      <c r="H15" s="127">
        <f t="shared" si="1"/>
        <v>3408</v>
      </c>
      <c r="I15" s="51"/>
    </row>
    <row r="16" spans="1:12" x14ac:dyDescent="0.25">
      <c r="A16" s="118">
        <v>7</v>
      </c>
      <c r="B16" s="115" t="s">
        <v>201</v>
      </c>
      <c r="C16" s="92" t="s">
        <v>22</v>
      </c>
      <c r="D16" s="115" t="s">
        <v>10</v>
      </c>
      <c r="E16" s="191">
        <v>150</v>
      </c>
      <c r="F16" s="125">
        <v>9.5</v>
      </c>
      <c r="G16" s="217">
        <f t="shared" si="0"/>
        <v>11.75</v>
      </c>
      <c r="H16" s="127">
        <f t="shared" si="1"/>
        <v>1762.5</v>
      </c>
      <c r="I16" s="51"/>
    </row>
    <row r="17" spans="1:11" x14ac:dyDescent="0.25">
      <c r="A17" s="118">
        <v>8</v>
      </c>
      <c r="B17" s="115" t="s">
        <v>202</v>
      </c>
      <c r="C17" s="92" t="s">
        <v>23</v>
      </c>
      <c r="D17" s="115" t="s">
        <v>10</v>
      </c>
      <c r="E17" s="191">
        <v>90</v>
      </c>
      <c r="F17" s="125">
        <v>4.33</v>
      </c>
      <c r="G17" s="217">
        <f t="shared" si="0"/>
        <v>5.36</v>
      </c>
      <c r="H17" s="127">
        <f t="shared" si="1"/>
        <v>482.4</v>
      </c>
      <c r="I17" s="51"/>
    </row>
    <row r="18" spans="1:11" ht="30" x14ac:dyDescent="0.25">
      <c r="A18" s="118">
        <v>9</v>
      </c>
      <c r="B18" s="115" t="s">
        <v>203</v>
      </c>
      <c r="C18" s="92" t="s">
        <v>24</v>
      </c>
      <c r="D18" s="115" t="s">
        <v>10</v>
      </c>
      <c r="E18" s="191">
        <v>288</v>
      </c>
      <c r="F18" s="125">
        <v>0.94</v>
      </c>
      <c r="G18" s="217">
        <f t="shared" si="0"/>
        <v>1.1599999999999999</v>
      </c>
      <c r="H18" s="127">
        <f t="shared" si="1"/>
        <v>334.08</v>
      </c>
      <c r="I18" s="51"/>
    </row>
    <row r="19" spans="1:11" x14ac:dyDescent="0.25">
      <c r="A19" s="118">
        <v>10</v>
      </c>
      <c r="B19" s="115" t="s">
        <v>204</v>
      </c>
      <c r="C19" s="92" t="s">
        <v>25</v>
      </c>
      <c r="D19" s="115" t="s">
        <v>10</v>
      </c>
      <c r="E19" s="191">
        <v>1000</v>
      </c>
      <c r="F19" s="128">
        <v>2.97</v>
      </c>
      <c r="G19" s="217">
        <f t="shared" si="0"/>
        <v>3.67</v>
      </c>
      <c r="H19" s="127">
        <f t="shared" si="1"/>
        <v>3670</v>
      </c>
      <c r="I19" s="51"/>
    </row>
    <row r="20" spans="1:11" x14ac:dyDescent="0.25">
      <c r="A20" s="118">
        <v>11</v>
      </c>
      <c r="B20" s="115" t="s">
        <v>205</v>
      </c>
      <c r="C20" s="92" t="s">
        <v>26</v>
      </c>
      <c r="D20" s="115" t="s">
        <v>10</v>
      </c>
      <c r="E20" s="191">
        <v>212</v>
      </c>
      <c r="F20" s="128">
        <v>5.48</v>
      </c>
      <c r="G20" s="217">
        <f t="shared" si="0"/>
        <v>6.78</v>
      </c>
      <c r="H20" s="127">
        <f t="shared" si="1"/>
        <v>1437.36</v>
      </c>
      <c r="I20" s="51"/>
    </row>
    <row r="21" spans="1:11" x14ac:dyDescent="0.25">
      <c r="A21" s="118">
        <v>12</v>
      </c>
      <c r="B21" s="115" t="s">
        <v>206</v>
      </c>
      <c r="C21" s="92" t="s">
        <v>33</v>
      </c>
      <c r="D21" s="115" t="s">
        <v>10</v>
      </c>
      <c r="E21" s="191">
        <v>126</v>
      </c>
      <c r="F21" s="128">
        <v>19.54</v>
      </c>
      <c r="G21" s="217">
        <f t="shared" si="0"/>
        <v>24.17</v>
      </c>
      <c r="H21" s="127">
        <f t="shared" si="1"/>
        <v>3045.42</v>
      </c>
      <c r="I21" s="51"/>
      <c r="K21" s="94"/>
    </row>
    <row r="22" spans="1:11" ht="30" x14ac:dyDescent="0.25">
      <c r="A22" s="118">
        <v>13</v>
      </c>
      <c r="B22" s="115" t="s">
        <v>207</v>
      </c>
      <c r="C22" s="92" t="s">
        <v>34</v>
      </c>
      <c r="D22" s="115" t="s">
        <v>10</v>
      </c>
      <c r="E22" s="191">
        <v>792</v>
      </c>
      <c r="F22" s="125">
        <v>2.17</v>
      </c>
      <c r="G22" s="217">
        <f t="shared" si="0"/>
        <v>2.68</v>
      </c>
      <c r="H22" s="127">
        <f t="shared" si="1"/>
        <v>2122.56</v>
      </c>
      <c r="I22" s="51"/>
      <c r="K22" s="94"/>
    </row>
    <row r="23" spans="1:11" ht="15" customHeight="1" x14ac:dyDescent="0.25">
      <c r="A23" s="118">
        <v>14</v>
      </c>
      <c r="B23" s="115" t="s">
        <v>208</v>
      </c>
      <c r="C23" s="92" t="s">
        <v>35</v>
      </c>
      <c r="D23" s="115" t="s">
        <v>11</v>
      </c>
      <c r="E23" s="191">
        <v>200</v>
      </c>
      <c r="F23" s="125">
        <v>0.39</v>
      </c>
      <c r="G23" s="217">
        <f t="shared" si="0"/>
        <v>0.48</v>
      </c>
      <c r="H23" s="127">
        <f t="shared" si="1"/>
        <v>96</v>
      </c>
      <c r="I23" s="51"/>
      <c r="K23" s="94"/>
    </row>
    <row r="24" spans="1:11" x14ac:dyDescent="0.25">
      <c r="A24" s="118">
        <v>15</v>
      </c>
      <c r="B24" s="115" t="s">
        <v>209</v>
      </c>
      <c r="C24" s="95" t="s">
        <v>36</v>
      </c>
      <c r="D24" s="115" t="s">
        <v>9</v>
      </c>
      <c r="E24" s="191">
        <v>500</v>
      </c>
      <c r="F24" s="128">
        <v>0.39</v>
      </c>
      <c r="G24" s="217">
        <f t="shared" si="0"/>
        <v>0.48</v>
      </c>
      <c r="H24" s="127">
        <f t="shared" si="1"/>
        <v>240</v>
      </c>
      <c r="I24" s="51"/>
      <c r="K24" s="94"/>
    </row>
    <row r="25" spans="1:11" x14ac:dyDescent="0.25">
      <c r="A25" s="118">
        <v>16</v>
      </c>
      <c r="B25" s="115" t="s">
        <v>210</v>
      </c>
      <c r="C25" s="95" t="s">
        <v>72</v>
      </c>
      <c r="D25" s="115" t="s">
        <v>11</v>
      </c>
      <c r="E25" s="191">
        <v>200</v>
      </c>
      <c r="F25" s="128">
        <v>0.76</v>
      </c>
      <c r="G25" s="217">
        <f t="shared" si="0"/>
        <v>0.94</v>
      </c>
      <c r="H25" s="127">
        <f t="shared" si="1"/>
        <v>188</v>
      </c>
      <c r="I25" s="51"/>
      <c r="K25" s="94"/>
    </row>
    <row r="26" spans="1:11" s="52" customFormat="1" ht="30" x14ac:dyDescent="0.25">
      <c r="A26" s="118">
        <v>17</v>
      </c>
      <c r="B26" s="115" t="s">
        <v>211</v>
      </c>
      <c r="C26" s="92" t="s">
        <v>37</v>
      </c>
      <c r="D26" s="115" t="s">
        <v>9</v>
      </c>
      <c r="E26" s="191">
        <v>200</v>
      </c>
      <c r="F26" s="117">
        <v>0.28999999999999998</v>
      </c>
      <c r="G26" s="217">
        <f t="shared" si="0"/>
        <v>0.36</v>
      </c>
      <c r="H26" s="127">
        <f t="shared" si="1"/>
        <v>72</v>
      </c>
      <c r="I26" s="51"/>
      <c r="J26" s="19"/>
    </row>
    <row r="27" spans="1:11" s="52" customFormat="1" x14ac:dyDescent="0.25">
      <c r="A27" s="118">
        <v>18</v>
      </c>
      <c r="B27" s="115" t="s">
        <v>212</v>
      </c>
      <c r="C27" s="92" t="s">
        <v>12</v>
      </c>
      <c r="D27" s="115" t="s">
        <v>11</v>
      </c>
      <c r="E27" s="191">
        <v>28</v>
      </c>
      <c r="F27" s="117">
        <v>7.24</v>
      </c>
      <c r="G27" s="217">
        <f t="shared" si="0"/>
        <v>8.9600000000000009</v>
      </c>
      <c r="H27" s="127">
        <f t="shared" si="1"/>
        <v>250.88</v>
      </c>
      <c r="I27" s="51"/>
      <c r="J27" s="19"/>
      <c r="K27" s="96"/>
    </row>
    <row r="28" spans="1:11" s="52" customFormat="1" x14ac:dyDescent="0.25">
      <c r="A28" s="118">
        <v>19</v>
      </c>
      <c r="B28" s="115" t="s">
        <v>213</v>
      </c>
      <c r="C28" s="92" t="s">
        <v>71</v>
      </c>
      <c r="D28" s="115" t="s">
        <v>10</v>
      </c>
      <c r="E28" s="191">
        <v>100</v>
      </c>
      <c r="F28" s="117">
        <v>9.49</v>
      </c>
      <c r="G28" s="217">
        <f t="shared" si="0"/>
        <v>11.74</v>
      </c>
      <c r="H28" s="127">
        <f t="shared" si="1"/>
        <v>1174</v>
      </c>
      <c r="I28" s="51"/>
      <c r="J28" s="19"/>
    </row>
    <row r="29" spans="1:11" s="52" customFormat="1" x14ac:dyDescent="0.25">
      <c r="A29" s="118">
        <v>20</v>
      </c>
      <c r="B29" s="115" t="s">
        <v>664</v>
      </c>
      <c r="C29" s="97" t="s">
        <v>124</v>
      </c>
      <c r="D29" s="115" t="s">
        <v>11</v>
      </c>
      <c r="E29" s="191">
        <v>50</v>
      </c>
      <c r="F29" s="117">
        <f>COMPOSIÇÕES!G12</f>
        <v>3.24</v>
      </c>
      <c r="G29" s="217">
        <f t="shared" si="0"/>
        <v>4.01</v>
      </c>
      <c r="H29" s="127">
        <f t="shared" si="1"/>
        <v>200.5</v>
      </c>
      <c r="I29" s="51"/>
      <c r="J29" s="19"/>
    </row>
    <row r="30" spans="1:11" s="52" customFormat="1" x14ac:dyDescent="0.25">
      <c r="A30" s="118">
        <v>21</v>
      </c>
      <c r="B30" s="115" t="s">
        <v>665</v>
      </c>
      <c r="C30" s="97" t="s">
        <v>135</v>
      </c>
      <c r="D30" s="115" t="s">
        <v>11</v>
      </c>
      <c r="E30" s="191">
        <v>20</v>
      </c>
      <c r="F30" s="128">
        <f>COMPOSIÇÕES!G18</f>
        <v>58.54</v>
      </c>
      <c r="G30" s="217">
        <f t="shared" si="0"/>
        <v>72.41</v>
      </c>
      <c r="H30" s="127">
        <f t="shared" si="1"/>
        <v>1448.2</v>
      </c>
      <c r="I30" s="51"/>
      <c r="J30" s="19"/>
    </row>
    <row r="31" spans="1:11" x14ac:dyDescent="0.25">
      <c r="A31" s="118">
        <v>22</v>
      </c>
      <c r="B31" s="115" t="s">
        <v>214</v>
      </c>
      <c r="C31" s="92" t="s">
        <v>64</v>
      </c>
      <c r="D31" s="115" t="s">
        <v>10</v>
      </c>
      <c r="E31" s="191">
        <v>3578</v>
      </c>
      <c r="F31" s="128">
        <v>1.1499999999999999</v>
      </c>
      <c r="G31" s="217">
        <f t="shared" si="0"/>
        <v>1.42</v>
      </c>
      <c r="H31" s="127">
        <f t="shared" si="1"/>
        <v>5080.76</v>
      </c>
      <c r="I31" s="51"/>
    </row>
    <row r="32" spans="1:11" s="52" customFormat="1" x14ac:dyDescent="0.25">
      <c r="A32" s="118">
        <v>23</v>
      </c>
      <c r="B32" s="115" t="s">
        <v>383</v>
      </c>
      <c r="C32" s="102" t="s">
        <v>331</v>
      </c>
      <c r="D32" s="115" t="s">
        <v>11</v>
      </c>
      <c r="E32" s="191">
        <v>12</v>
      </c>
      <c r="F32" s="125">
        <v>207.55</v>
      </c>
      <c r="G32" s="217">
        <f t="shared" si="0"/>
        <v>256.72000000000003</v>
      </c>
      <c r="H32" s="127">
        <f t="shared" si="1"/>
        <v>3080.64</v>
      </c>
      <c r="I32" s="51"/>
      <c r="J32" s="19"/>
    </row>
    <row r="33" spans="1:9" ht="30" x14ac:dyDescent="0.25">
      <c r="A33" s="118">
        <v>24</v>
      </c>
      <c r="B33" s="115" t="s">
        <v>219</v>
      </c>
      <c r="C33" s="95" t="s">
        <v>66</v>
      </c>
      <c r="D33" s="115" t="s">
        <v>10</v>
      </c>
      <c r="E33" s="191">
        <v>1000</v>
      </c>
      <c r="F33" s="125">
        <v>5.41</v>
      </c>
      <c r="G33" s="217">
        <f t="shared" si="0"/>
        <v>6.69</v>
      </c>
      <c r="H33" s="127">
        <f t="shared" si="1"/>
        <v>6690</v>
      </c>
      <c r="I33" s="51"/>
    </row>
    <row r="34" spans="1:9" ht="15" customHeight="1" x14ac:dyDescent="0.25">
      <c r="A34" s="118">
        <v>25</v>
      </c>
      <c r="B34" s="115" t="s">
        <v>220</v>
      </c>
      <c r="C34" s="95" t="s">
        <v>65</v>
      </c>
      <c r="D34" s="115" t="s">
        <v>9</v>
      </c>
      <c r="E34" s="191">
        <v>500</v>
      </c>
      <c r="F34" s="125">
        <v>10.1</v>
      </c>
      <c r="G34" s="217">
        <f t="shared" si="0"/>
        <v>12.49</v>
      </c>
      <c r="H34" s="127">
        <f t="shared" si="1"/>
        <v>6245</v>
      </c>
      <c r="I34" s="51"/>
    </row>
    <row r="35" spans="1:9" x14ac:dyDescent="0.25">
      <c r="A35" s="118">
        <v>26</v>
      </c>
      <c r="B35" s="115" t="s">
        <v>239</v>
      </c>
      <c r="C35" s="102" t="s">
        <v>187</v>
      </c>
      <c r="D35" s="115" t="s">
        <v>10</v>
      </c>
      <c r="E35" s="115">
        <v>597</v>
      </c>
      <c r="F35" s="129">
        <v>9.77</v>
      </c>
      <c r="G35" s="217">
        <f t="shared" si="0"/>
        <v>12.08</v>
      </c>
      <c r="H35" s="127">
        <f t="shared" si="1"/>
        <v>7211.76</v>
      </c>
      <c r="I35" s="51"/>
    </row>
    <row r="36" spans="1:9" x14ac:dyDescent="0.25">
      <c r="A36" s="118">
        <v>27</v>
      </c>
      <c r="B36" s="115" t="s">
        <v>215</v>
      </c>
      <c r="C36" s="92" t="s">
        <v>67</v>
      </c>
      <c r="D36" s="115" t="s">
        <v>11</v>
      </c>
      <c r="E36" s="191">
        <v>40</v>
      </c>
      <c r="F36" s="128">
        <v>59.6</v>
      </c>
      <c r="G36" s="217">
        <f t="shared" si="0"/>
        <v>73.72</v>
      </c>
      <c r="H36" s="127">
        <f t="shared" si="1"/>
        <v>2948.8</v>
      </c>
      <c r="I36" s="51"/>
    </row>
    <row r="37" spans="1:9" ht="30" x14ac:dyDescent="0.25">
      <c r="A37" s="118">
        <v>28</v>
      </c>
      <c r="B37" s="115" t="s">
        <v>216</v>
      </c>
      <c r="C37" s="92" t="s">
        <v>68</v>
      </c>
      <c r="D37" s="115" t="s">
        <v>11</v>
      </c>
      <c r="E37" s="191">
        <v>30</v>
      </c>
      <c r="F37" s="128">
        <v>164.47</v>
      </c>
      <c r="G37" s="217">
        <f t="shared" si="0"/>
        <v>203.43</v>
      </c>
      <c r="H37" s="127">
        <f t="shared" si="1"/>
        <v>6102.9</v>
      </c>
      <c r="I37" s="51"/>
    </row>
    <row r="38" spans="1:9" ht="30" x14ac:dyDescent="0.25">
      <c r="A38" s="118">
        <v>29</v>
      </c>
      <c r="B38" s="115" t="s">
        <v>217</v>
      </c>
      <c r="C38" s="92" t="s">
        <v>69</v>
      </c>
      <c r="D38" s="115" t="s">
        <v>11</v>
      </c>
      <c r="E38" s="191">
        <v>25</v>
      </c>
      <c r="F38" s="128">
        <v>417.16</v>
      </c>
      <c r="G38" s="217">
        <f t="shared" si="0"/>
        <v>515.99</v>
      </c>
      <c r="H38" s="127">
        <f t="shared" si="1"/>
        <v>12899.75</v>
      </c>
      <c r="I38" s="51"/>
    </row>
    <row r="39" spans="1:9" x14ac:dyDescent="0.25">
      <c r="A39" s="118">
        <v>30</v>
      </c>
      <c r="B39" s="115" t="s">
        <v>218</v>
      </c>
      <c r="C39" s="92" t="s">
        <v>70</v>
      </c>
      <c r="D39" s="115" t="s">
        <v>11</v>
      </c>
      <c r="E39" s="191">
        <v>15</v>
      </c>
      <c r="F39" s="128">
        <v>658.7</v>
      </c>
      <c r="G39" s="217">
        <f t="shared" si="0"/>
        <v>814.75</v>
      </c>
      <c r="H39" s="127">
        <f>ROUND(E39*G39,2)</f>
        <v>12221.25</v>
      </c>
      <c r="I39" s="51"/>
    </row>
    <row r="40" spans="1:9" ht="15" customHeight="1" x14ac:dyDescent="0.25">
      <c r="A40" s="240" t="s">
        <v>118</v>
      </c>
      <c r="B40" s="241"/>
      <c r="C40" s="241"/>
      <c r="D40" s="241"/>
      <c r="E40" s="241"/>
      <c r="F40" s="241"/>
      <c r="G40" s="241"/>
      <c r="H40" s="242"/>
      <c r="I40" s="51"/>
    </row>
    <row r="41" spans="1:9" x14ac:dyDescent="0.25">
      <c r="A41" s="118">
        <v>31</v>
      </c>
      <c r="B41" s="115" t="s">
        <v>221</v>
      </c>
      <c r="C41" s="92" t="s">
        <v>73</v>
      </c>
      <c r="D41" s="115" t="s">
        <v>57</v>
      </c>
      <c r="E41" s="141">
        <v>54</v>
      </c>
      <c r="F41" s="128">
        <v>51.11</v>
      </c>
      <c r="G41" s="217">
        <f t="shared" si="0"/>
        <v>63.22</v>
      </c>
      <c r="H41" s="127">
        <f>ROUND(E41*G41,2)</f>
        <v>3413.88</v>
      </c>
      <c r="I41" s="51"/>
    </row>
    <row r="42" spans="1:9" x14ac:dyDescent="0.25">
      <c r="A42" s="118">
        <v>32</v>
      </c>
      <c r="B42" s="115" t="s">
        <v>222</v>
      </c>
      <c r="C42" s="92" t="s">
        <v>74</v>
      </c>
      <c r="D42" s="115" t="s">
        <v>57</v>
      </c>
      <c r="E42" s="141">
        <v>36</v>
      </c>
      <c r="F42" s="128">
        <v>30.98</v>
      </c>
      <c r="G42" s="217">
        <f t="shared" si="0"/>
        <v>38.32</v>
      </c>
      <c r="H42" s="127">
        <f t="shared" ref="H42:H45" si="2">ROUND(E42*G42,2)</f>
        <v>1379.52</v>
      </c>
      <c r="I42" s="51"/>
    </row>
    <row r="43" spans="1:9" ht="14.25" customHeight="1" x14ac:dyDescent="0.25">
      <c r="A43" s="118">
        <v>33</v>
      </c>
      <c r="B43" s="115" t="s">
        <v>223</v>
      </c>
      <c r="C43" s="92" t="s">
        <v>490</v>
      </c>
      <c r="D43" s="115" t="s">
        <v>57</v>
      </c>
      <c r="E43" s="141">
        <v>18</v>
      </c>
      <c r="F43" s="128">
        <v>30.02</v>
      </c>
      <c r="G43" s="217">
        <f t="shared" si="0"/>
        <v>37.130000000000003</v>
      </c>
      <c r="H43" s="127">
        <f t="shared" si="2"/>
        <v>668.34</v>
      </c>
      <c r="I43" s="51"/>
    </row>
    <row r="44" spans="1:9" ht="15" customHeight="1" x14ac:dyDescent="0.25">
      <c r="A44" s="118">
        <v>34</v>
      </c>
      <c r="B44" s="115" t="s">
        <v>224</v>
      </c>
      <c r="C44" s="98" t="s">
        <v>75</v>
      </c>
      <c r="D44" s="124" t="s">
        <v>10</v>
      </c>
      <c r="E44" s="141">
        <v>150</v>
      </c>
      <c r="F44" s="128">
        <v>18.88</v>
      </c>
      <c r="G44" s="217">
        <f t="shared" si="0"/>
        <v>23.35</v>
      </c>
      <c r="H44" s="127">
        <f t="shared" si="2"/>
        <v>3502.5</v>
      </c>
      <c r="I44" s="51"/>
    </row>
    <row r="45" spans="1:9" x14ac:dyDescent="0.25">
      <c r="A45" s="118">
        <v>35</v>
      </c>
      <c r="B45" s="115" t="s">
        <v>404</v>
      </c>
      <c r="C45" s="98" t="s">
        <v>76</v>
      </c>
      <c r="D45" s="124" t="s">
        <v>57</v>
      </c>
      <c r="E45" s="24">
        <v>12</v>
      </c>
      <c r="F45" s="128">
        <v>149.6</v>
      </c>
      <c r="G45" s="217">
        <f t="shared" si="0"/>
        <v>185.04</v>
      </c>
      <c r="H45" s="127">
        <f t="shared" si="2"/>
        <v>2220.48</v>
      </c>
      <c r="I45" s="51"/>
    </row>
    <row r="46" spans="1:9" ht="15" customHeight="1" x14ac:dyDescent="0.25">
      <c r="A46" s="240" t="s">
        <v>701</v>
      </c>
      <c r="B46" s="241"/>
      <c r="C46" s="241"/>
      <c r="D46" s="241"/>
      <c r="E46" s="241"/>
      <c r="F46" s="241"/>
      <c r="G46" s="241"/>
      <c r="H46" s="242"/>
      <c r="I46" s="51"/>
    </row>
    <row r="47" spans="1:9" ht="30" x14ac:dyDescent="0.25">
      <c r="A47" s="118">
        <v>36</v>
      </c>
      <c r="B47" s="115" t="s">
        <v>225</v>
      </c>
      <c r="C47" s="95" t="s">
        <v>77</v>
      </c>
      <c r="D47" s="115" t="s">
        <v>10</v>
      </c>
      <c r="E47" s="191">
        <v>206</v>
      </c>
      <c r="F47" s="128">
        <v>72.61</v>
      </c>
      <c r="G47" s="217">
        <f t="shared" si="0"/>
        <v>89.81</v>
      </c>
      <c r="H47" s="127">
        <f>ROUND(E47*G47,2)</f>
        <v>18500.86</v>
      </c>
      <c r="I47" s="51"/>
    </row>
    <row r="48" spans="1:9" ht="30" x14ac:dyDescent="0.25">
      <c r="A48" s="118">
        <v>37</v>
      </c>
      <c r="B48" s="115" t="s">
        <v>639</v>
      </c>
      <c r="C48" s="95" t="str">
        <f>COMPOSIÇÕES!C43</f>
        <v>IMPERMEABILIZAÇÃO C/ MANTA ASFÁLTICA ALUMINIZADA 3MM, ESTRUTURADA COM NÃO-TECIDO DE POLIÉSTER, INCLUSIVE APLICAÇÃO DE 1 DEMÃO DE PRIMER</v>
      </c>
      <c r="D48" s="115" t="s">
        <v>10</v>
      </c>
      <c r="E48" s="191">
        <v>217</v>
      </c>
      <c r="F48" s="128">
        <f>COMPOSIÇÕES!G49</f>
        <v>78.11</v>
      </c>
      <c r="G48" s="217">
        <f t="shared" si="0"/>
        <v>96.61</v>
      </c>
      <c r="H48" s="127">
        <f t="shared" ref="H48:H111" si="3">ROUND(E48*G48,2)</f>
        <v>20964.37</v>
      </c>
      <c r="I48" s="51"/>
    </row>
    <row r="49" spans="1:16384" ht="15" customHeight="1" x14ac:dyDescent="0.25">
      <c r="A49" s="118">
        <v>38</v>
      </c>
      <c r="B49" s="115" t="s">
        <v>226</v>
      </c>
      <c r="C49" s="92" t="s">
        <v>78</v>
      </c>
      <c r="D49" s="115" t="s">
        <v>10</v>
      </c>
      <c r="E49" s="191">
        <v>58</v>
      </c>
      <c r="F49" s="128">
        <v>19.66</v>
      </c>
      <c r="G49" s="217">
        <f t="shared" si="0"/>
        <v>24.32</v>
      </c>
      <c r="H49" s="127">
        <f t="shared" si="3"/>
        <v>1410.56</v>
      </c>
      <c r="I49" s="51"/>
    </row>
    <row r="50" spans="1:16384" s="52" customFormat="1" x14ac:dyDescent="0.25">
      <c r="A50" s="118">
        <v>39</v>
      </c>
      <c r="B50" s="115" t="s">
        <v>666</v>
      </c>
      <c r="C50" s="102" t="s">
        <v>132</v>
      </c>
      <c r="D50" s="115" t="s">
        <v>10</v>
      </c>
      <c r="E50" s="191">
        <v>250</v>
      </c>
      <c r="F50" s="128">
        <f>COMPOSIÇÕES!G29</f>
        <v>38.72</v>
      </c>
      <c r="G50" s="217">
        <f t="shared" si="0"/>
        <v>47.89</v>
      </c>
      <c r="H50" s="127">
        <f t="shared" si="3"/>
        <v>11972.5</v>
      </c>
      <c r="I50" s="51"/>
      <c r="J50" s="19"/>
    </row>
    <row r="51" spans="1:16384" s="52" customFormat="1" ht="30" x14ac:dyDescent="0.25">
      <c r="A51" s="118">
        <v>40</v>
      </c>
      <c r="B51" s="116" t="s">
        <v>667</v>
      </c>
      <c r="C51" s="102" t="s">
        <v>134</v>
      </c>
      <c r="D51" s="116" t="s">
        <v>9</v>
      </c>
      <c r="E51" s="191">
        <v>100</v>
      </c>
      <c r="F51" s="125">
        <f>COMPOSIÇÕES!G35</f>
        <v>8.1199999999999992</v>
      </c>
      <c r="G51" s="217">
        <f t="shared" si="0"/>
        <v>10.039999999999999</v>
      </c>
      <c r="H51" s="127">
        <f t="shared" si="3"/>
        <v>1004</v>
      </c>
      <c r="I51" s="51"/>
      <c r="J51" s="19"/>
    </row>
    <row r="52" spans="1:16384" s="52" customFormat="1" x14ac:dyDescent="0.25">
      <c r="A52" s="118">
        <v>41</v>
      </c>
      <c r="B52" s="116" t="s">
        <v>668</v>
      </c>
      <c r="C52" s="102" t="str">
        <f>COMPOSIÇÕES!C51</f>
        <v>CORDÃO DE VEDAÇÃO EM SILICONE</v>
      </c>
      <c r="D52" s="116" t="s">
        <v>9</v>
      </c>
      <c r="E52" s="191">
        <v>100</v>
      </c>
      <c r="F52" s="125">
        <f>COMPOSIÇÕES!G55</f>
        <v>5.05</v>
      </c>
      <c r="G52" s="217">
        <f t="shared" si="0"/>
        <v>6.25</v>
      </c>
      <c r="H52" s="127">
        <f t="shared" si="3"/>
        <v>625</v>
      </c>
      <c r="I52" s="51"/>
      <c r="J52" s="19"/>
    </row>
    <row r="53" spans="1:16384" s="52" customFormat="1" ht="30" x14ac:dyDescent="0.25">
      <c r="A53" s="118">
        <v>42</v>
      </c>
      <c r="B53" s="115" t="s">
        <v>669</v>
      </c>
      <c r="C53" s="102" t="s">
        <v>678</v>
      </c>
      <c r="D53" s="115" t="s">
        <v>10</v>
      </c>
      <c r="E53" s="191">
        <v>10</v>
      </c>
      <c r="F53" s="126">
        <f>COMPOSIÇÕES!G41</f>
        <v>50.16</v>
      </c>
      <c r="G53" s="217">
        <f t="shared" si="0"/>
        <v>62.04</v>
      </c>
      <c r="H53" s="127">
        <f t="shared" si="3"/>
        <v>620.4</v>
      </c>
      <c r="I53" s="51"/>
      <c r="J53" s="19"/>
    </row>
    <row r="54" spans="1:16384" s="52" customFormat="1" x14ac:dyDescent="0.25">
      <c r="A54" s="118">
        <v>43</v>
      </c>
      <c r="B54" s="115" t="s">
        <v>450</v>
      </c>
      <c r="C54" s="20" t="s">
        <v>449</v>
      </c>
      <c r="D54" s="115" t="s">
        <v>10</v>
      </c>
      <c r="E54" s="191">
        <v>124</v>
      </c>
      <c r="F54" s="125">
        <v>5.81</v>
      </c>
      <c r="G54" s="217">
        <f t="shared" si="0"/>
        <v>7.19</v>
      </c>
      <c r="H54" s="127">
        <f t="shared" si="3"/>
        <v>891.56</v>
      </c>
      <c r="I54" s="51"/>
      <c r="J54" s="19"/>
    </row>
    <row r="55" spans="1:16384" s="52" customFormat="1" x14ac:dyDescent="0.25">
      <c r="A55" s="118">
        <v>44</v>
      </c>
      <c r="B55" s="115" t="s">
        <v>670</v>
      </c>
      <c r="C55" s="102" t="s">
        <v>421</v>
      </c>
      <c r="D55" s="115" t="s">
        <v>10</v>
      </c>
      <c r="E55" s="191">
        <v>250</v>
      </c>
      <c r="F55" s="125">
        <f>COMPOSIÇÕES!G61</f>
        <v>2.57</v>
      </c>
      <c r="G55" s="217">
        <f t="shared" si="0"/>
        <v>3.18</v>
      </c>
      <c r="H55" s="127">
        <f t="shared" si="3"/>
        <v>795</v>
      </c>
      <c r="I55" s="51"/>
      <c r="J55" s="19"/>
    </row>
    <row r="56" spans="1:16384" s="52" customFormat="1" ht="30" x14ac:dyDescent="0.25">
      <c r="A56" s="118">
        <v>45</v>
      </c>
      <c r="B56" s="115" t="s">
        <v>451</v>
      </c>
      <c r="C56" s="20" t="s">
        <v>643</v>
      </c>
      <c r="D56" s="115" t="s">
        <v>9</v>
      </c>
      <c r="E56" s="191">
        <v>500</v>
      </c>
      <c r="F56" s="125">
        <v>0.83</v>
      </c>
      <c r="G56" s="217">
        <f t="shared" si="0"/>
        <v>1.03</v>
      </c>
      <c r="H56" s="127">
        <f t="shared" si="3"/>
        <v>515</v>
      </c>
      <c r="I56" s="51"/>
      <c r="J56" s="19"/>
    </row>
    <row r="57" spans="1:16384" ht="15" customHeight="1" x14ac:dyDescent="0.25">
      <c r="A57" s="243" t="s">
        <v>504</v>
      </c>
      <c r="B57" s="244"/>
      <c r="C57" s="244"/>
      <c r="D57" s="244"/>
      <c r="E57" s="244"/>
      <c r="F57" s="244"/>
      <c r="G57" s="244"/>
      <c r="H57" s="245"/>
      <c r="I57" s="51"/>
    </row>
    <row r="58" spans="1:16384" ht="30" x14ac:dyDescent="0.25">
      <c r="A58" s="118">
        <v>46</v>
      </c>
      <c r="B58" s="115" t="s">
        <v>492</v>
      </c>
      <c r="C58" s="112" t="s">
        <v>491</v>
      </c>
      <c r="D58" s="115" t="s">
        <v>57</v>
      </c>
      <c r="E58" s="191">
        <v>10</v>
      </c>
      <c r="F58" s="128">
        <v>496.71</v>
      </c>
      <c r="G58" s="217">
        <f t="shared" si="0"/>
        <v>614.38</v>
      </c>
      <c r="H58" s="127">
        <f t="shared" si="3"/>
        <v>6143.8</v>
      </c>
      <c r="I58" s="5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  <c r="WTM58" s="6"/>
      <c r="WTN58" s="6"/>
      <c r="WTO58" s="6"/>
      <c r="WTP58" s="6"/>
      <c r="WTQ58" s="6"/>
      <c r="WTR58" s="6"/>
      <c r="WTS58" s="6"/>
      <c r="WTT58" s="6"/>
      <c r="WTU58" s="6"/>
      <c r="WTV58" s="6"/>
      <c r="WTW58" s="6"/>
      <c r="WTX58" s="6"/>
      <c r="WTY58" s="6"/>
      <c r="WTZ58" s="6"/>
      <c r="WUA58" s="6"/>
      <c r="WUB58" s="6"/>
      <c r="WUC58" s="6"/>
      <c r="WUD58" s="6"/>
      <c r="WUE58" s="6"/>
      <c r="WUF58" s="6"/>
      <c r="WUG58" s="6"/>
      <c r="WUH58" s="6"/>
      <c r="WUI58" s="6"/>
      <c r="WUJ58" s="6"/>
      <c r="WUK58" s="6"/>
      <c r="WUL58" s="6"/>
      <c r="WUM58" s="6"/>
      <c r="WUN58" s="6"/>
      <c r="WUO58" s="6"/>
      <c r="WUP58" s="6"/>
      <c r="WUQ58" s="6"/>
      <c r="WUR58" s="6"/>
      <c r="WUS58" s="6"/>
      <c r="WUT58" s="6"/>
      <c r="WUU58" s="6"/>
      <c r="WUV58" s="6"/>
      <c r="WUW58" s="6"/>
      <c r="WUX58" s="6"/>
      <c r="WUY58" s="6"/>
      <c r="WUZ58" s="6"/>
      <c r="WVA58" s="6"/>
      <c r="WVB58" s="6"/>
      <c r="WVC58" s="6"/>
      <c r="WVD58" s="6"/>
      <c r="WVE58" s="6"/>
      <c r="WVF58" s="6"/>
      <c r="WVG58" s="6"/>
      <c r="WVH58" s="6"/>
      <c r="WVI58" s="6"/>
      <c r="WVJ58" s="6"/>
      <c r="WVK58" s="6"/>
      <c r="WVL58" s="6"/>
      <c r="WVM58" s="6"/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pans="1:16384" ht="30" x14ac:dyDescent="0.25">
      <c r="A59" s="118">
        <v>47</v>
      </c>
      <c r="B59" s="115" t="s">
        <v>240</v>
      </c>
      <c r="C59" s="102" t="s">
        <v>93</v>
      </c>
      <c r="D59" s="115" t="s">
        <v>10</v>
      </c>
      <c r="E59" s="191">
        <v>150</v>
      </c>
      <c r="F59" s="128">
        <v>43.44</v>
      </c>
      <c r="G59" s="217">
        <f t="shared" si="0"/>
        <v>53.73</v>
      </c>
      <c r="H59" s="127">
        <f t="shared" si="3"/>
        <v>8059.5</v>
      </c>
      <c r="I59" s="51"/>
    </row>
    <row r="60" spans="1:16384" ht="45" x14ac:dyDescent="0.25">
      <c r="A60" s="118">
        <v>48</v>
      </c>
      <c r="B60" s="115" t="s">
        <v>241</v>
      </c>
      <c r="C60" s="102" t="s">
        <v>113</v>
      </c>
      <c r="D60" s="115" t="s">
        <v>9</v>
      </c>
      <c r="E60" s="191">
        <v>100</v>
      </c>
      <c r="F60" s="128">
        <v>27.3</v>
      </c>
      <c r="G60" s="217">
        <f t="shared" si="0"/>
        <v>33.770000000000003</v>
      </c>
      <c r="H60" s="127">
        <f t="shared" si="3"/>
        <v>3377</v>
      </c>
      <c r="I60" s="51"/>
    </row>
    <row r="61" spans="1:16384" ht="45" x14ac:dyDescent="0.25">
      <c r="A61" s="118">
        <v>49</v>
      </c>
      <c r="B61" s="115" t="s">
        <v>242</v>
      </c>
      <c r="C61" s="102" t="s">
        <v>114</v>
      </c>
      <c r="D61" s="115" t="s">
        <v>9</v>
      </c>
      <c r="E61" s="191">
        <v>20</v>
      </c>
      <c r="F61" s="128">
        <v>29.91</v>
      </c>
      <c r="G61" s="217">
        <f t="shared" si="0"/>
        <v>37</v>
      </c>
      <c r="H61" s="127">
        <f t="shared" si="3"/>
        <v>740</v>
      </c>
      <c r="I61" s="51"/>
    </row>
    <row r="62" spans="1:16384" x14ac:dyDescent="0.25">
      <c r="A62" s="118">
        <v>50</v>
      </c>
      <c r="B62" s="115" t="s">
        <v>494</v>
      </c>
      <c r="C62" s="112" t="s">
        <v>493</v>
      </c>
      <c r="D62" s="115" t="s">
        <v>10</v>
      </c>
      <c r="E62" s="141">
        <v>55</v>
      </c>
      <c r="F62" s="128">
        <v>92.73</v>
      </c>
      <c r="G62" s="217">
        <f t="shared" si="0"/>
        <v>114.7</v>
      </c>
      <c r="H62" s="127">
        <f t="shared" si="3"/>
        <v>6308.5</v>
      </c>
      <c r="I62" s="51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pans="1:16384" ht="30" x14ac:dyDescent="0.25">
      <c r="A63" s="118">
        <v>51</v>
      </c>
      <c r="B63" s="115" t="s">
        <v>495</v>
      </c>
      <c r="C63" s="102" t="s">
        <v>496</v>
      </c>
      <c r="D63" s="115" t="s">
        <v>10</v>
      </c>
      <c r="E63" s="191">
        <v>16</v>
      </c>
      <c r="F63" s="128">
        <f>COMPOSIÇÕES!G69</f>
        <v>156.66999999999999</v>
      </c>
      <c r="G63" s="217">
        <f t="shared" si="0"/>
        <v>193.79</v>
      </c>
      <c r="H63" s="127">
        <f t="shared" si="3"/>
        <v>3100.64</v>
      </c>
      <c r="I63" s="51"/>
    </row>
    <row r="64" spans="1:16384" x14ac:dyDescent="0.25">
      <c r="A64" s="118">
        <v>52</v>
      </c>
      <c r="B64" s="115" t="s">
        <v>227</v>
      </c>
      <c r="C64" s="102" t="s">
        <v>90</v>
      </c>
      <c r="D64" s="115" t="s">
        <v>10</v>
      </c>
      <c r="E64" s="141">
        <v>400</v>
      </c>
      <c r="F64" s="128">
        <v>58.41</v>
      </c>
      <c r="G64" s="217">
        <f t="shared" si="0"/>
        <v>72.25</v>
      </c>
      <c r="H64" s="127">
        <f t="shared" si="3"/>
        <v>28900</v>
      </c>
      <c r="I64" s="51"/>
    </row>
    <row r="65" spans="1:13" ht="30" customHeight="1" x14ac:dyDescent="0.25">
      <c r="A65" s="118">
        <v>53</v>
      </c>
      <c r="B65" s="115" t="s">
        <v>228</v>
      </c>
      <c r="C65" s="112" t="s">
        <v>136</v>
      </c>
      <c r="D65" s="115" t="s">
        <v>10</v>
      </c>
      <c r="E65" s="141">
        <v>50</v>
      </c>
      <c r="F65" s="128">
        <v>42.46</v>
      </c>
      <c r="G65" s="217">
        <f t="shared" si="0"/>
        <v>52.52</v>
      </c>
      <c r="H65" s="127">
        <f t="shared" si="3"/>
        <v>2626</v>
      </c>
      <c r="I65" s="51"/>
    </row>
    <row r="66" spans="1:13" ht="30" x14ac:dyDescent="0.25">
      <c r="A66" s="118">
        <v>54</v>
      </c>
      <c r="B66" s="115" t="s">
        <v>229</v>
      </c>
      <c r="C66" s="112" t="s">
        <v>137</v>
      </c>
      <c r="D66" s="115" t="s">
        <v>10</v>
      </c>
      <c r="E66" s="141">
        <v>100</v>
      </c>
      <c r="F66" s="128">
        <v>37.1</v>
      </c>
      <c r="G66" s="217">
        <f t="shared" si="0"/>
        <v>45.89</v>
      </c>
      <c r="H66" s="127">
        <f t="shared" si="3"/>
        <v>4589</v>
      </c>
      <c r="I66" s="51"/>
    </row>
    <row r="67" spans="1:13" ht="30" x14ac:dyDescent="0.25">
      <c r="A67" s="118">
        <v>55</v>
      </c>
      <c r="B67" s="115" t="s">
        <v>230</v>
      </c>
      <c r="C67" s="112" t="s">
        <v>138</v>
      </c>
      <c r="D67" s="115" t="s">
        <v>10</v>
      </c>
      <c r="E67" s="141">
        <v>610</v>
      </c>
      <c r="F67" s="128">
        <v>32.68</v>
      </c>
      <c r="G67" s="217">
        <f t="shared" si="0"/>
        <v>40.42</v>
      </c>
      <c r="H67" s="127">
        <f t="shared" si="3"/>
        <v>24656.2</v>
      </c>
      <c r="I67" s="51"/>
    </row>
    <row r="68" spans="1:13" ht="30" customHeight="1" x14ac:dyDescent="0.25">
      <c r="A68" s="118">
        <v>56</v>
      </c>
      <c r="B68" s="115" t="s">
        <v>231</v>
      </c>
      <c r="C68" s="112" t="s">
        <v>111</v>
      </c>
      <c r="D68" s="115" t="s">
        <v>10</v>
      </c>
      <c r="E68" s="141">
        <v>10</v>
      </c>
      <c r="F68" s="128">
        <v>233.21</v>
      </c>
      <c r="G68" s="217">
        <f t="shared" si="0"/>
        <v>288.45999999999998</v>
      </c>
      <c r="H68" s="127">
        <f t="shared" si="3"/>
        <v>2884.6</v>
      </c>
      <c r="I68" s="51"/>
    </row>
    <row r="69" spans="1:13" ht="30" x14ac:dyDescent="0.25">
      <c r="A69" s="118">
        <v>57</v>
      </c>
      <c r="B69" s="115" t="s">
        <v>232</v>
      </c>
      <c r="C69" s="112" t="s">
        <v>112</v>
      </c>
      <c r="D69" s="115" t="s">
        <v>10</v>
      </c>
      <c r="E69" s="141">
        <v>10</v>
      </c>
      <c r="F69" s="128">
        <v>215.42</v>
      </c>
      <c r="G69" s="217">
        <f t="shared" si="0"/>
        <v>266.45</v>
      </c>
      <c r="H69" s="127">
        <f t="shared" si="3"/>
        <v>2664.5</v>
      </c>
      <c r="I69" s="51"/>
    </row>
    <row r="70" spans="1:13" ht="15" customHeight="1" x14ac:dyDescent="0.25">
      <c r="A70" s="118">
        <v>58</v>
      </c>
      <c r="B70" s="115" t="s">
        <v>233</v>
      </c>
      <c r="C70" s="112" t="s">
        <v>139</v>
      </c>
      <c r="D70" s="115" t="s">
        <v>9</v>
      </c>
      <c r="E70" s="141">
        <v>200</v>
      </c>
      <c r="F70" s="128">
        <v>4.99</v>
      </c>
      <c r="G70" s="217">
        <f t="shared" si="0"/>
        <v>6.17</v>
      </c>
      <c r="H70" s="127">
        <f t="shared" si="3"/>
        <v>1234</v>
      </c>
      <c r="I70" s="51"/>
    </row>
    <row r="71" spans="1:13" x14ac:dyDescent="0.25">
      <c r="A71" s="118">
        <v>59</v>
      </c>
      <c r="B71" s="115" t="s">
        <v>501</v>
      </c>
      <c r="C71" s="112" t="s">
        <v>500</v>
      </c>
      <c r="D71" s="115" t="s">
        <v>9</v>
      </c>
      <c r="E71" s="141">
        <v>205</v>
      </c>
      <c r="F71" s="128">
        <v>36.68</v>
      </c>
      <c r="G71" s="217">
        <f t="shared" si="0"/>
        <v>45.37</v>
      </c>
      <c r="H71" s="127">
        <f t="shared" si="3"/>
        <v>9300.85</v>
      </c>
      <c r="I71" s="51"/>
    </row>
    <row r="72" spans="1:13" ht="30" x14ac:dyDescent="0.25">
      <c r="A72" s="118">
        <v>60</v>
      </c>
      <c r="B72" s="115" t="s">
        <v>234</v>
      </c>
      <c r="C72" s="102" t="s">
        <v>38</v>
      </c>
      <c r="D72" s="115" t="s">
        <v>10</v>
      </c>
      <c r="E72" s="141">
        <v>200</v>
      </c>
      <c r="F72" s="128">
        <v>66.069999999999993</v>
      </c>
      <c r="G72" s="217">
        <f t="shared" si="0"/>
        <v>81.72</v>
      </c>
      <c r="H72" s="127">
        <f t="shared" si="3"/>
        <v>16344</v>
      </c>
      <c r="I72" s="51"/>
      <c r="K72" s="52"/>
      <c r="L72" s="52"/>
      <c r="M72" s="52"/>
    </row>
    <row r="73" spans="1:13" x14ac:dyDescent="0.25">
      <c r="A73" s="118">
        <v>61</v>
      </c>
      <c r="B73" s="115" t="s">
        <v>235</v>
      </c>
      <c r="C73" s="102" t="s">
        <v>28</v>
      </c>
      <c r="D73" s="115" t="s">
        <v>10</v>
      </c>
      <c r="E73" s="141">
        <v>200</v>
      </c>
      <c r="F73" s="128">
        <v>22.16</v>
      </c>
      <c r="G73" s="217">
        <f t="shared" si="0"/>
        <v>27.41</v>
      </c>
      <c r="H73" s="127">
        <f t="shared" si="3"/>
        <v>5482</v>
      </c>
      <c r="I73" s="51"/>
      <c r="K73" s="52"/>
      <c r="L73" s="52"/>
      <c r="M73" s="52"/>
    </row>
    <row r="74" spans="1:13" s="101" customFormat="1" x14ac:dyDescent="0.25">
      <c r="A74" s="118">
        <v>62</v>
      </c>
      <c r="B74" s="115" t="s">
        <v>718</v>
      </c>
      <c r="C74" s="102" t="s">
        <v>190</v>
      </c>
      <c r="D74" s="115" t="s">
        <v>10</v>
      </c>
      <c r="E74" s="142">
        <v>5</v>
      </c>
      <c r="F74" s="131">
        <f>COMPOSIÇÕES!G167</f>
        <v>429.44</v>
      </c>
      <c r="G74" s="217">
        <f t="shared" si="0"/>
        <v>531.16999999999996</v>
      </c>
      <c r="H74" s="127">
        <f t="shared" si="3"/>
        <v>2655.85</v>
      </c>
      <c r="I74" s="51"/>
      <c r="J74" s="19"/>
    </row>
    <row r="75" spans="1:13" s="52" customFormat="1" x14ac:dyDescent="0.25">
      <c r="A75" s="118">
        <v>63</v>
      </c>
      <c r="B75" s="115" t="s">
        <v>719</v>
      </c>
      <c r="C75" s="102" t="s">
        <v>142</v>
      </c>
      <c r="D75" s="115" t="s">
        <v>9</v>
      </c>
      <c r="E75" s="142">
        <v>24</v>
      </c>
      <c r="F75" s="131">
        <f>COMPOSIÇÕES!G175</f>
        <v>110.75</v>
      </c>
      <c r="G75" s="217">
        <f t="shared" ref="G75:G130" si="4">ROUND(F75*(1+0.2369),2)</f>
        <v>136.99</v>
      </c>
      <c r="H75" s="127">
        <f t="shared" si="3"/>
        <v>3287.76</v>
      </c>
      <c r="I75" s="51"/>
      <c r="J75" s="19"/>
    </row>
    <row r="76" spans="1:13" x14ac:dyDescent="0.25">
      <c r="A76" s="118">
        <v>64</v>
      </c>
      <c r="B76" s="115" t="s">
        <v>726</v>
      </c>
      <c r="C76" s="102" t="s">
        <v>727</v>
      </c>
      <c r="D76" s="115" t="s">
        <v>14</v>
      </c>
      <c r="E76" s="143">
        <v>20</v>
      </c>
      <c r="F76" s="128">
        <v>22.63</v>
      </c>
      <c r="G76" s="217">
        <f t="shared" si="4"/>
        <v>27.99</v>
      </c>
      <c r="H76" s="127">
        <f t="shared" si="3"/>
        <v>559.79999999999995</v>
      </c>
      <c r="I76" s="51"/>
    </row>
    <row r="77" spans="1:13" ht="30" x14ac:dyDescent="0.25">
      <c r="A77" s="118">
        <v>65</v>
      </c>
      <c r="B77" s="115" t="s">
        <v>237</v>
      </c>
      <c r="C77" s="102" t="s">
        <v>89</v>
      </c>
      <c r="D77" s="115" t="s">
        <v>10</v>
      </c>
      <c r="E77" s="143">
        <v>11</v>
      </c>
      <c r="F77" s="128">
        <v>474.05</v>
      </c>
      <c r="G77" s="217">
        <f t="shared" si="4"/>
        <v>586.35</v>
      </c>
      <c r="H77" s="127">
        <f t="shared" si="3"/>
        <v>6449.85</v>
      </c>
      <c r="I77" s="51"/>
    </row>
    <row r="78" spans="1:13" x14ac:dyDescent="0.25">
      <c r="A78" s="118">
        <v>66</v>
      </c>
      <c r="B78" s="116" t="s">
        <v>503</v>
      </c>
      <c r="C78" s="102" t="s">
        <v>502</v>
      </c>
      <c r="D78" s="116" t="s">
        <v>9</v>
      </c>
      <c r="E78" s="141">
        <v>100</v>
      </c>
      <c r="F78" s="117">
        <v>31.08</v>
      </c>
      <c r="G78" s="217">
        <f t="shared" si="4"/>
        <v>38.44</v>
      </c>
      <c r="H78" s="127">
        <f t="shared" si="3"/>
        <v>3844</v>
      </c>
      <c r="I78" s="51"/>
    </row>
    <row r="79" spans="1:13" x14ac:dyDescent="0.25">
      <c r="A79" s="118">
        <v>67</v>
      </c>
      <c r="B79" s="116" t="s">
        <v>508</v>
      </c>
      <c r="C79" s="102" t="s">
        <v>507</v>
      </c>
      <c r="D79" s="116" t="s">
        <v>9</v>
      </c>
      <c r="E79" s="141">
        <v>30</v>
      </c>
      <c r="F79" s="126">
        <v>29.3</v>
      </c>
      <c r="G79" s="217">
        <f t="shared" si="4"/>
        <v>36.24</v>
      </c>
      <c r="H79" s="127">
        <f t="shared" si="3"/>
        <v>1087.2</v>
      </c>
      <c r="I79" s="51"/>
    </row>
    <row r="80" spans="1:13" x14ac:dyDescent="0.25">
      <c r="A80" s="118">
        <v>68</v>
      </c>
      <c r="B80" s="116" t="s">
        <v>506</v>
      </c>
      <c r="C80" s="102" t="s">
        <v>505</v>
      </c>
      <c r="D80" s="116" t="s">
        <v>9</v>
      </c>
      <c r="E80" s="141">
        <v>30</v>
      </c>
      <c r="F80" s="126">
        <v>39.92</v>
      </c>
      <c r="G80" s="217">
        <f t="shared" si="4"/>
        <v>49.38</v>
      </c>
      <c r="H80" s="127">
        <f t="shared" si="3"/>
        <v>1481.4</v>
      </c>
      <c r="I80" s="51"/>
    </row>
    <row r="81" spans="1:13" x14ac:dyDescent="0.25">
      <c r="A81" s="118">
        <v>69</v>
      </c>
      <c r="B81" s="116" t="s">
        <v>510</v>
      </c>
      <c r="C81" s="102" t="s">
        <v>509</v>
      </c>
      <c r="D81" s="116" t="s">
        <v>9</v>
      </c>
      <c r="E81" s="141">
        <v>30</v>
      </c>
      <c r="F81" s="117">
        <v>17.440000000000001</v>
      </c>
      <c r="G81" s="217">
        <f t="shared" si="4"/>
        <v>21.57</v>
      </c>
      <c r="H81" s="127">
        <f t="shared" si="3"/>
        <v>647.1</v>
      </c>
      <c r="I81" s="51"/>
    </row>
    <row r="82" spans="1:13" ht="30" x14ac:dyDescent="0.25">
      <c r="A82" s="118">
        <v>70</v>
      </c>
      <c r="B82" s="115" t="s">
        <v>238</v>
      </c>
      <c r="C82" s="97" t="s">
        <v>79</v>
      </c>
      <c r="D82" s="115" t="s">
        <v>57</v>
      </c>
      <c r="E82" s="142">
        <v>20</v>
      </c>
      <c r="F82" s="131">
        <v>240.42</v>
      </c>
      <c r="G82" s="217">
        <f t="shared" si="4"/>
        <v>297.38</v>
      </c>
      <c r="H82" s="127">
        <f t="shared" si="3"/>
        <v>5947.6</v>
      </c>
      <c r="I82" s="51"/>
    </row>
    <row r="83" spans="1:13" ht="15" customHeight="1" x14ac:dyDescent="0.25">
      <c r="A83" s="118">
        <v>71</v>
      </c>
      <c r="B83" s="116" t="s">
        <v>655</v>
      </c>
      <c r="C83" s="97" t="s">
        <v>654</v>
      </c>
      <c r="D83" s="116" t="s">
        <v>57</v>
      </c>
      <c r="E83" s="141">
        <v>2</v>
      </c>
      <c r="F83" s="125">
        <v>521.98</v>
      </c>
      <c r="G83" s="217">
        <f t="shared" si="4"/>
        <v>645.64</v>
      </c>
      <c r="H83" s="127">
        <f t="shared" si="3"/>
        <v>1291.28</v>
      </c>
      <c r="I83" s="51"/>
    </row>
    <row r="84" spans="1:13" ht="30" customHeight="1" x14ac:dyDescent="0.25">
      <c r="A84" s="118">
        <v>72</v>
      </c>
      <c r="B84" s="116" t="s">
        <v>653</v>
      </c>
      <c r="C84" s="97" t="s">
        <v>652</v>
      </c>
      <c r="D84" s="116" t="s">
        <v>57</v>
      </c>
      <c r="E84" s="144">
        <v>2</v>
      </c>
      <c r="F84" s="133">
        <v>477.08</v>
      </c>
      <c r="G84" s="217">
        <f t="shared" si="4"/>
        <v>590.1</v>
      </c>
      <c r="H84" s="127">
        <f t="shared" si="3"/>
        <v>1180.2</v>
      </c>
      <c r="I84" s="51"/>
    </row>
    <row r="85" spans="1:13" ht="30" customHeight="1" x14ac:dyDescent="0.25">
      <c r="A85" s="118">
        <v>73</v>
      </c>
      <c r="B85" s="115" t="s">
        <v>729</v>
      </c>
      <c r="C85" s="102" t="s">
        <v>728</v>
      </c>
      <c r="D85" s="115" t="s">
        <v>10</v>
      </c>
      <c r="E85" s="141">
        <v>25</v>
      </c>
      <c r="F85" s="126">
        <f>COMPOSIÇÕES!G156</f>
        <v>55.29</v>
      </c>
      <c r="G85" s="217">
        <f t="shared" si="4"/>
        <v>68.39</v>
      </c>
      <c r="H85" s="127">
        <f t="shared" si="3"/>
        <v>1709.75</v>
      </c>
      <c r="I85" s="51"/>
    </row>
    <row r="86" spans="1:13" ht="30" customHeight="1" x14ac:dyDescent="0.25">
      <c r="A86" s="118">
        <v>74</v>
      </c>
      <c r="B86" s="115" t="s">
        <v>651</v>
      </c>
      <c r="C86" s="102" t="s">
        <v>650</v>
      </c>
      <c r="D86" s="115" t="s">
        <v>29</v>
      </c>
      <c r="E86" s="141">
        <v>21</v>
      </c>
      <c r="F86" s="126">
        <v>9.2200000000000006</v>
      </c>
      <c r="G86" s="217">
        <f t="shared" si="4"/>
        <v>11.4</v>
      </c>
      <c r="H86" s="127">
        <f t="shared" si="3"/>
        <v>239.4</v>
      </c>
      <c r="I86" s="51"/>
    </row>
    <row r="87" spans="1:13" ht="30" customHeight="1" x14ac:dyDescent="0.25">
      <c r="A87" s="118">
        <v>75</v>
      </c>
      <c r="B87" s="115" t="s">
        <v>649</v>
      </c>
      <c r="C87" s="102" t="s">
        <v>648</v>
      </c>
      <c r="D87" s="115" t="s">
        <v>29</v>
      </c>
      <c r="E87" s="141">
        <v>36</v>
      </c>
      <c r="F87" s="128">
        <v>9.06</v>
      </c>
      <c r="G87" s="217">
        <f t="shared" si="4"/>
        <v>11.21</v>
      </c>
      <c r="H87" s="127">
        <f t="shared" si="3"/>
        <v>403.56</v>
      </c>
      <c r="I87" s="51"/>
      <c r="K87" s="52"/>
      <c r="L87" s="52"/>
      <c r="M87" s="52"/>
    </row>
    <row r="88" spans="1:13" ht="30" x14ac:dyDescent="0.25">
      <c r="A88" s="118">
        <v>76</v>
      </c>
      <c r="B88" s="115" t="s">
        <v>443</v>
      </c>
      <c r="C88" s="102" t="s">
        <v>442</v>
      </c>
      <c r="D88" s="115" t="s">
        <v>10</v>
      </c>
      <c r="E88" s="141">
        <v>62</v>
      </c>
      <c r="F88" s="128">
        <v>89.89</v>
      </c>
      <c r="G88" s="217">
        <f t="shared" si="4"/>
        <v>111.18</v>
      </c>
      <c r="H88" s="127">
        <f t="shared" si="3"/>
        <v>6893.16</v>
      </c>
      <c r="I88" s="51"/>
      <c r="K88" s="52"/>
      <c r="L88" s="52"/>
      <c r="M88" s="52"/>
    </row>
    <row r="89" spans="1:13" ht="45" x14ac:dyDescent="0.25">
      <c r="A89" s="118">
        <v>77</v>
      </c>
      <c r="B89" s="115" t="s">
        <v>243</v>
      </c>
      <c r="C89" s="97" t="s">
        <v>27</v>
      </c>
      <c r="D89" s="115" t="s">
        <v>10</v>
      </c>
      <c r="E89" s="141">
        <v>30</v>
      </c>
      <c r="F89" s="128">
        <v>56.13</v>
      </c>
      <c r="G89" s="217">
        <f t="shared" si="4"/>
        <v>69.430000000000007</v>
      </c>
      <c r="H89" s="127">
        <f t="shared" si="3"/>
        <v>2082.9</v>
      </c>
      <c r="I89" s="51"/>
    </row>
    <row r="90" spans="1:13" ht="45" x14ac:dyDescent="0.25">
      <c r="A90" s="118">
        <v>78</v>
      </c>
      <c r="B90" s="115" t="s">
        <v>244</v>
      </c>
      <c r="C90" s="97" t="s">
        <v>195</v>
      </c>
      <c r="D90" s="115" t="s">
        <v>10</v>
      </c>
      <c r="E90" s="141">
        <v>135</v>
      </c>
      <c r="F90" s="128">
        <v>48.12</v>
      </c>
      <c r="G90" s="217">
        <f t="shared" si="4"/>
        <v>59.52</v>
      </c>
      <c r="H90" s="127">
        <f t="shared" si="3"/>
        <v>8035.2</v>
      </c>
      <c r="I90" s="51"/>
    </row>
    <row r="91" spans="1:13" ht="45" x14ac:dyDescent="0.25">
      <c r="A91" s="118">
        <v>79</v>
      </c>
      <c r="B91" s="115" t="s">
        <v>245</v>
      </c>
      <c r="C91" s="97" t="s">
        <v>196</v>
      </c>
      <c r="D91" s="115" t="s">
        <v>10</v>
      </c>
      <c r="E91" s="141">
        <v>30</v>
      </c>
      <c r="F91" s="128">
        <v>62.92</v>
      </c>
      <c r="G91" s="217">
        <f t="shared" si="4"/>
        <v>77.83</v>
      </c>
      <c r="H91" s="127">
        <f t="shared" si="3"/>
        <v>2334.9</v>
      </c>
      <c r="I91" s="51"/>
    </row>
    <row r="92" spans="1:13" ht="45" x14ac:dyDescent="0.25">
      <c r="A92" s="118">
        <v>80</v>
      </c>
      <c r="B92" s="115" t="s">
        <v>246</v>
      </c>
      <c r="C92" s="97" t="s">
        <v>197</v>
      </c>
      <c r="D92" s="115" t="s">
        <v>10</v>
      </c>
      <c r="E92" s="141">
        <v>50</v>
      </c>
      <c r="F92" s="128">
        <v>52.4</v>
      </c>
      <c r="G92" s="217">
        <f t="shared" si="4"/>
        <v>64.81</v>
      </c>
      <c r="H92" s="127">
        <f t="shared" si="3"/>
        <v>3240.5</v>
      </c>
      <c r="I92" s="51"/>
    </row>
    <row r="93" spans="1:13" ht="30" x14ac:dyDescent="0.25">
      <c r="A93" s="118">
        <v>81</v>
      </c>
      <c r="B93" s="115" t="s">
        <v>236</v>
      </c>
      <c r="C93" s="102" t="s">
        <v>86</v>
      </c>
      <c r="D93" s="115" t="s">
        <v>10</v>
      </c>
      <c r="E93" s="141">
        <v>235</v>
      </c>
      <c r="F93" s="128">
        <v>2.88</v>
      </c>
      <c r="G93" s="217">
        <f t="shared" si="4"/>
        <v>3.56</v>
      </c>
      <c r="H93" s="127">
        <f t="shared" si="3"/>
        <v>836.6</v>
      </c>
      <c r="I93" s="51"/>
      <c r="K93" s="52"/>
      <c r="L93" s="52"/>
      <c r="M93" s="52"/>
    </row>
    <row r="94" spans="1:13" ht="30" customHeight="1" x14ac:dyDescent="0.25">
      <c r="A94" s="118">
        <v>82</v>
      </c>
      <c r="B94" s="115" t="s">
        <v>247</v>
      </c>
      <c r="C94" s="102" t="s">
        <v>87</v>
      </c>
      <c r="D94" s="115" t="s">
        <v>10</v>
      </c>
      <c r="E94" s="141">
        <v>235</v>
      </c>
      <c r="F94" s="126">
        <v>4.47</v>
      </c>
      <c r="G94" s="217">
        <f t="shared" si="4"/>
        <v>5.53</v>
      </c>
      <c r="H94" s="127">
        <f t="shared" si="3"/>
        <v>1299.55</v>
      </c>
      <c r="I94" s="51"/>
    </row>
    <row r="95" spans="1:13" ht="30" customHeight="1" x14ac:dyDescent="0.25">
      <c r="A95" s="118">
        <v>83</v>
      </c>
      <c r="B95" s="115" t="s">
        <v>248</v>
      </c>
      <c r="C95" s="102" t="s">
        <v>88</v>
      </c>
      <c r="D95" s="115" t="s">
        <v>10</v>
      </c>
      <c r="E95" s="141">
        <v>100</v>
      </c>
      <c r="F95" s="126">
        <v>5.81</v>
      </c>
      <c r="G95" s="217">
        <f t="shared" si="4"/>
        <v>7.19</v>
      </c>
      <c r="H95" s="127">
        <f t="shared" si="3"/>
        <v>719</v>
      </c>
      <c r="I95" s="51"/>
    </row>
    <row r="96" spans="1:13" ht="30" customHeight="1" x14ac:dyDescent="0.25">
      <c r="A96" s="118">
        <v>84</v>
      </c>
      <c r="B96" s="115" t="s">
        <v>645</v>
      </c>
      <c r="C96" s="102" t="s">
        <v>644</v>
      </c>
      <c r="D96" s="115" t="s">
        <v>10</v>
      </c>
      <c r="E96" s="141">
        <v>235</v>
      </c>
      <c r="F96" s="125">
        <v>22.79</v>
      </c>
      <c r="G96" s="217">
        <f t="shared" si="4"/>
        <v>28.19</v>
      </c>
      <c r="H96" s="127">
        <f t="shared" si="3"/>
        <v>6624.65</v>
      </c>
      <c r="I96" s="51"/>
    </row>
    <row r="97" spans="1:11" ht="30" customHeight="1" x14ac:dyDescent="0.25">
      <c r="A97" s="118">
        <v>85</v>
      </c>
      <c r="B97" s="115" t="s">
        <v>647</v>
      </c>
      <c r="C97" s="102" t="s">
        <v>646</v>
      </c>
      <c r="D97" s="115" t="s">
        <v>10</v>
      </c>
      <c r="E97" s="141">
        <v>135</v>
      </c>
      <c r="F97" s="125">
        <v>18.71</v>
      </c>
      <c r="G97" s="217">
        <f t="shared" si="4"/>
        <v>23.14</v>
      </c>
      <c r="H97" s="127">
        <f t="shared" si="3"/>
        <v>3123.9</v>
      </c>
      <c r="I97" s="51"/>
    </row>
    <row r="98" spans="1:11" ht="45" x14ac:dyDescent="0.25">
      <c r="A98" s="118">
        <v>86</v>
      </c>
      <c r="B98" s="115" t="s">
        <v>512</v>
      </c>
      <c r="C98" s="102" t="s">
        <v>511</v>
      </c>
      <c r="D98" s="115" t="s">
        <v>10</v>
      </c>
      <c r="E98" s="141">
        <v>235</v>
      </c>
      <c r="F98" s="125">
        <v>21.84</v>
      </c>
      <c r="G98" s="217">
        <f t="shared" si="4"/>
        <v>27.01</v>
      </c>
      <c r="H98" s="127">
        <f t="shared" si="3"/>
        <v>6347.35</v>
      </c>
      <c r="I98" s="51"/>
    </row>
    <row r="99" spans="1:11" s="52" customFormat="1" x14ac:dyDescent="0.25">
      <c r="A99" s="118">
        <v>87</v>
      </c>
      <c r="B99" s="115" t="s">
        <v>431</v>
      </c>
      <c r="C99" s="102" t="s">
        <v>432</v>
      </c>
      <c r="D99" s="115" t="s">
        <v>10</v>
      </c>
      <c r="E99" s="141">
        <v>200</v>
      </c>
      <c r="F99" s="125">
        <f>COMPOSIÇÕES!G138</f>
        <v>3.88</v>
      </c>
      <c r="G99" s="217">
        <f t="shared" si="4"/>
        <v>4.8</v>
      </c>
      <c r="H99" s="127">
        <f t="shared" si="3"/>
        <v>960</v>
      </c>
      <c r="I99" s="51"/>
      <c r="J99" s="19"/>
    </row>
    <row r="100" spans="1:11" s="52" customFormat="1" x14ac:dyDescent="0.25">
      <c r="A100" s="118">
        <v>88</v>
      </c>
      <c r="B100" s="115" t="s">
        <v>434</v>
      </c>
      <c r="C100" s="102" t="s">
        <v>433</v>
      </c>
      <c r="D100" s="115" t="s">
        <v>10</v>
      </c>
      <c r="E100" s="141">
        <v>68</v>
      </c>
      <c r="F100" s="117">
        <f>COMPOSIÇÕES!G143</f>
        <v>1.94</v>
      </c>
      <c r="G100" s="217">
        <f t="shared" si="4"/>
        <v>2.4</v>
      </c>
      <c r="H100" s="127">
        <f t="shared" si="3"/>
        <v>163.19999999999999</v>
      </c>
      <c r="I100" s="51"/>
      <c r="J100" s="19"/>
    </row>
    <row r="101" spans="1:11" s="52" customFormat="1" x14ac:dyDescent="0.25">
      <c r="A101" s="118">
        <v>89</v>
      </c>
      <c r="B101" s="115" t="s">
        <v>548</v>
      </c>
      <c r="C101" s="102" t="s">
        <v>325</v>
      </c>
      <c r="D101" s="115" t="s">
        <v>10</v>
      </c>
      <c r="E101" s="141">
        <v>415</v>
      </c>
      <c r="F101" s="128">
        <f>COMPOSIÇÕES!G76</f>
        <v>6.48</v>
      </c>
      <c r="G101" s="217">
        <f t="shared" si="4"/>
        <v>8.02</v>
      </c>
      <c r="H101" s="127">
        <f t="shared" si="3"/>
        <v>3328.3</v>
      </c>
      <c r="I101" s="51"/>
      <c r="J101" s="19"/>
    </row>
    <row r="102" spans="1:11" s="104" customFormat="1" x14ac:dyDescent="0.25">
      <c r="A102" s="118">
        <v>90</v>
      </c>
      <c r="B102" s="115" t="s">
        <v>676</v>
      </c>
      <c r="C102" s="102" t="s">
        <v>685</v>
      </c>
      <c r="D102" s="115" t="s">
        <v>10</v>
      </c>
      <c r="E102" s="141">
        <v>420</v>
      </c>
      <c r="F102" s="125">
        <v>24.53</v>
      </c>
      <c r="G102" s="217">
        <f t="shared" si="4"/>
        <v>30.34</v>
      </c>
      <c r="H102" s="127">
        <f t="shared" si="3"/>
        <v>12742.8</v>
      </c>
      <c r="I102" s="51"/>
      <c r="J102" s="19"/>
    </row>
    <row r="103" spans="1:11" s="104" customFormat="1" x14ac:dyDescent="0.25">
      <c r="A103" s="118">
        <v>91</v>
      </c>
      <c r="B103" s="115" t="s">
        <v>677</v>
      </c>
      <c r="C103" s="102" t="s">
        <v>686</v>
      </c>
      <c r="D103" s="115" t="s">
        <v>10</v>
      </c>
      <c r="E103" s="141">
        <v>347</v>
      </c>
      <c r="F103" s="117">
        <v>43.75</v>
      </c>
      <c r="G103" s="217">
        <f t="shared" si="4"/>
        <v>54.11</v>
      </c>
      <c r="H103" s="127">
        <f t="shared" si="3"/>
        <v>18776.169999999998</v>
      </c>
      <c r="I103" s="51"/>
      <c r="J103" s="19"/>
    </row>
    <row r="104" spans="1:11" ht="15" customHeight="1" x14ac:dyDescent="0.25">
      <c r="A104" s="240" t="s">
        <v>119</v>
      </c>
      <c r="B104" s="241"/>
      <c r="C104" s="241"/>
      <c r="D104" s="241"/>
      <c r="E104" s="241"/>
      <c r="F104" s="241"/>
      <c r="G104" s="241"/>
      <c r="H104" s="242"/>
      <c r="I104" s="51"/>
    </row>
    <row r="105" spans="1:11" s="52" customFormat="1" ht="30" x14ac:dyDescent="0.25">
      <c r="A105" s="118">
        <v>92</v>
      </c>
      <c r="B105" s="116" t="s">
        <v>249</v>
      </c>
      <c r="C105" s="102" t="s">
        <v>81</v>
      </c>
      <c r="D105" s="115" t="s">
        <v>10</v>
      </c>
      <c r="E105" s="141">
        <v>175</v>
      </c>
      <c r="F105" s="125">
        <v>40.4</v>
      </c>
      <c r="G105" s="217">
        <f t="shared" si="4"/>
        <v>49.97</v>
      </c>
      <c r="H105" s="127">
        <f t="shared" si="3"/>
        <v>8744.75</v>
      </c>
      <c r="I105" s="51"/>
      <c r="J105" s="19"/>
    </row>
    <row r="106" spans="1:11" s="52" customFormat="1" ht="30" x14ac:dyDescent="0.25">
      <c r="A106" s="118">
        <v>93</v>
      </c>
      <c r="B106" s="116" t="s">
        <v>250</v>
      </c>
      <c r="C106" s="102" t="s">
        <v>82</v>
      </c>
      <c r="D106" s="115" t="s">
        <v>10</v>
      </c>
      <c r="E106" s="141">
        <v>175</v>
      </c>
      <c r="F106" s="126">
        <v>42.99</v>
      </c>
      <c r="G106" s="217">
        <f t="shared" si="4"/>
        <v>53.17</v>
      </c>
      <c r="H106" s="127">
        <f t="shared" si="3"/>
        <v>9304.75</v>
      </c>
      <c r="I106" s="51"/>
      <c r="J106" s="19"/>
    </row>
    <row r="107" spans="1:11" s="52" customFormat="1" ht="30" x14ac:dyDescent="0.25">
      <c r="A107" s="118">
        <v>94</v>
      </c>
      <c r="B107" s="116" t="s">
        <v>251</v>
      </c>
      <c r="C107" s="102" t="s">
        <v>83</v>
      </c>
      <c r="D107" s="116" t="s">
        <v>9</v>
      </c>
      <c r="E107" s="141">
        <v>50</v>
      </c>
      <c r="F107" s="126">
        <v>49.43</v>
      </c>
      <c r="G107" s="217">
        <f t="shared" si="4"/>
        <v>61.14</v>
      </c>
      <c r="H107" s="127">
        <f t="shared" si="3"/>
        <v>3057</v>
      </c>
      <c r="I107" s="51"/>
      <c r="J107" s="19"/>
    </row>
    <row r="108" spans="1:11" s="52" customFormat="1" ht="30" x14ac:dyDescent="0.25">
      <c r="A108" s="118">
        <v>95</v>
      </c>
      <c r="B108" s="116" t="s">
        <v>405</v>
      </c>
      <c r="C108" s="102" t="s">
        <v>480</v>
      </c>
      <c r="D108" s="116" t="s">
        <v>9</v>
      </c>
      <c r="E108" s="141">
        <v>48</v>
      </c>
      <c r="F108" s="126">
        <v>47.29</v>
      </c>
      <c r="G108" s="217">
        <f t="shared" si="4"/>
        <v>58.49</v>
      </c>
      <c r="H108" s="127">
        <f t="shared" si="3"/>
        <v>2807.52</v>
      </c>
      <c r="I108" s="51"/>
      <c r="J108" s="19"/>
      <c r="K108" s="51"/>
    </row>
    <row r="109" spans="1:11" s="52" customFormat="1" ht="30" x14ac:dyDescent="0.25">
      <c r="A109" s="118">
        <v>96</v>
      </c>
      <c r="B109" s="116" t="s">
        <v>252</v>
      </c>
      <c r="C109" s="102" t="s">
        <v>84</v>
      </c>
      <c r="D109" s="116" t="s">
        <v>9</v>
      </c>
      <c r="E109" s="141">
        <v>30</v>
      </c>
      <c r="F109" s="126">
        <v>102.02</v>
      </c>
      <c r="G109" s="217">
        <f t="shared" si="4"/>
        <v>126.19</v>
      </c>
      <c r="H109" s="127">
        <f t="shared" si="3"/>
        <v>3785.7</v>
      </c>
      <c r="I109" s="51"/>
      <c r="J109" s="19"/>
    </row>
    <row r="110" spans="1:11" s="52" customFormat="1" ht="15" customHeight="1" x14ac:dyDescent="0.25">
      <c r="A110" s="118">
        <v>97</v>
      </c>
      <c r="B110" s="115" t="s">
        <v>253</v>
      </c>
      <c r="C110" s="102" t="s">
        <v>85</v>
      </c>
      <c r="D110" s="115" t="s">
        <v>9</v>
      </c>
      <c r="E110" s="141">
        <v>150</v>
      </c>
      <c r="F110" s="126">
        <v>32.659999999999997</v>
      </c>
      <c r="G110" s="217">
        <f t="shared" si="4"/>
        <v>40.4</v>
      </c>
      <c r="H110" s="127">
        <f t="shared" si="3"/>
        <v>6060</v>
      </c>
      <c r="I110" s="51"/>
      <c r="J110" s="19"/>
    </row>
    <row r="111" spans="1:11" s="52" customFormat="1" ht="30" x14ac:dyDescent="0.25">
      <c r="A111" s="118">
        <v>98</v>
      </c>
      <c r="B111" s="115" t="s">
        <v>407</v>
      </c>
      <c r="C111" s="102" t="s">
        <v>406</v>
      </c>
      <c r="D111" s="115" t="s">
        <v>9</v>
      </c>
      <c r="E111" s="141">
        <v>200</v>
      </c>
      <c r="F111" s="126">
        <v>27.37</v>
      </c>
      <c r="G111" s="217">
        <f t="shared" si="4"/>
        <v>33.85</v>
      </c>
      <c r="H111" s="127">
        <f t="shared" si="3"/>
        <v>6770</v>
      </c>
      <c r="I111" s="51"/>
      <c r="J111" s="19"/>
    </row>
    <row r="112" spans="1:11" s="52" customFormat="1" x14ac:dyDescent="0.25">
      <c r="A112" s="118">
        <v>99</v>
      </c>
      <c r="B112" s="116" t="s">
        <v>549</v>
      </c>
      <c r="C112" s="102" t="s">
        <v>121</v>
      </c>
      <c r="D112" s="115" t="s">
        <v>10</v>
      </c>
      <c r="E112" s="141">
        <v>705</v>
      </c>
      <c r="F112" s="126">
        <f>COMPOSIÇÕES!G86</f>
        <v>16.559999999999999</v>
      </c>
      <c r="G112" s="217">
        <f t="shared" si="4"/>
        <v>20.48</v>
      </c>
      <c r="H112" s="127">
        <f t="shared" ref="H112" si="5">ROUND(E112*G112,2)</f>
        <v>14438.4</v>
      </c>
      <c r="I112" s="51"/>
      <c r="J112" s="19"/>
    </row>
    <row r="113" spans="1:10" ht="15" customHeight="1" x14ac:dyDescent="0.25">
      <c r="A113" s="240" t="s">
        <v>120</v>
      </c>
      <c r="B113" s="241"/>
      <c r="C113" s="241"/>
      <c r="D113" s="241"/>
      <c r="E113" s="241"/>
      <c r="F113" s="241"/>
      <c r="G113" s="241"/>
      <c r="H113" s="242"/>
      <c r="I113" s="51"/>
    </row>
    <row r="114" spans="1:10" s="52" customFormat="1" ht="15" customHeight="1" x14ac:dyDescent="0.25">
      <c r="A114" s="119">
        <v>100</v>
      </c>
      <c r="B114" s="116" t="s">
        <v>436</v>
      </c>
      <c r="C114" s="105" t="s">
        <v>435</v>
      </c>
      <c r="D114" s="116" t="s">
        <v>11</v>
      </c>
      <c r="E114" s="144">
        <v>5</v>
      </c>
      <c r="F114" s="132">
        <v>39.81</v>
      </c>
      <c r="G114" s="217">
        <f t="shared" si="4"/>
        <v>49.24</v>
      </c>
      <c r="H114" s="127">
        <f>ROUND(E114*G114,2)</f>
        <v>246.2</v>
      </c>
      <c r="I114" s="51"/>
      <c r="J114" s="19"/>
    </row>
    <row r="115" spans="1:10" s="52" customFormat="1" ht="15" customHeight="1" x14ac:dyDescent="0.25">
      <c r="A115" s="119">
        <v>101</v>
      </c>
      <c r="B115" s="116" t="s">
        <v>437</v>
      </c>
      <c r="C115" s="105" t="s">
        <v>439</v>
      </c>
      <c r="D115" s="116" t="s">
        <v>11</v>
      </c>
      <c r="E115" s="144">
        <v>10</v>
      </c>
      <c r="F115" s="133">
        <v>43.87</v>
      </c>
      <c r="G115" s="217">
        <f t="shared" si="4"/>
        <v>54.26</v>
      </c>
      <c r="H115" s="127">
        <f t="shared" ref="H115:H178" si="6">ROUND(E115*G115,2)</f>
        <v>542.6</v>
      </c>
      <c r="I115" s="51"/>
      <c r="J115" s="19"/>
    </row>
    <row r="116" spans="1:10" s="52" customFormat="1" ht="15" customHeight="1" x14ac:dyDescent="0.25">
      <c r="A116" s="119">
        <v>102</v>
      </c>
      <c r="B116" s="116" t="s">
        <v>438</v>
      </c>
      <c r="C116" s="105" t="s">
        <v>440</v>
      </c>
      <c r="D116" s="116" t="s">
        <v>11</v>
      </c>
      <c r="E116" s="144">
        <v>10</v>
      </c>
      <c r="F116" s="133">
        <v>47.92</v>
      </c>
      <c r="G116" s="217">
        <f t="shared" si="4"/>
        <v>59.27</v>
      </c>
      <c r="H116" s="127">
        <f t="shared" si="6"/>
        <v>592.70000000000005</v>
      </c>
      <c r="I116" s="51"/>
      <c r="J116" s="19"/>
    </row>
    <row r="117" spans="1:10" s="52" customFormat="1" ht="30" x14ac:dyDescent="0.25">
      <c r="A117" s="119">
        <v>103</v>
      </c>
      <c r="B117" s="120" t="s">
        <v>254</v>
      </c>
      <c r="C117" s="102" t="s">
        <v>143</v>
      </c>
      <c r="D117" s="115" t="s">
        <v>10</v>
      </c>
      <c r="E117" s="142">
        <v>38</v>
      </c>
      <c r="F117" s="128">
        <v>325.33</v>
      </c>
      <c r="G117" s="217">
        <f t="shared" si="4"/>
        <v>402.4</v>
      </c>
      <c r="H117" s="127">
        <f t="shared" si="6"/>
        <v>15291.2</v>
      </c>
      <c r="I117" s="51"/>
      <c r="J117" s="19"/>
    </row>
    <row r="118" spans="1:10" s="52" customFormat="1" ht="15" customHeight="1" x14ac:dyDescent="0.25">
      <c r="A118" s="119">
        <v>104</v>
      </c>
      <c r="B118" s="116" t="s">
        <v>255</v>
      </c>
      <c r="C118" s="102" t="s">
        <v>144</v>
      </c>
      <c r="D118" s="115" t="s">
        <v>10</v>
      </c>
      <c r="E118" s="142">
        <v>89</v>
      </c>
      <c r="F118" s="128">
        <v>372.84</v>
      </c>
      <c r="G118" s="217">
        <f t="shared" si="4"/>
        <v>461.17</v>
      </c>
      <c r="H118" s="127">
        <f t="shared" si="6"/>
        <v>41044.129999999997</v>
      </c>
      <c r="I118" s="51"/>
      <c r="J118" s="19"/>
    </row>
    <row r="119" spans="1:10" s="52" customFormat="1" x14ac:dyDescent="0.25">
      <c r="A119" s="119">
        <v>105</v>
      </c>
      <c r="B119" s="116" t="s">
        <v>256</v>
      </c>
      <c r="C119" s="102" t="s">
        <v>115</v>
      </c>
      <c r="D119" s="116" t="s">
        <v>10</v>
      </c>
      <c r="E119" s="144">
        <v>20</v>
      </c>
      <c r="F119" s="128">
        <v>352.65</v>
      </c>
      <c r="G119" s="217">
        <f t="shared" si="4"/>
        <v>436.19</v>
      </c>
      <c r="H119" s="127">
        <f t="shared" si="6"/>
        <v>8723.7999999999993</v>
      </c>
      <c r="I119" s="51"/>
      <c r="J119" s="19"/>
    </row>
    <row r="120" spans="1:10" s="52" customFormat="1" x14ac:dyDescent="0.25">
      <c r="A120" s="119">
        <v>106</v>
      </c>
      <c r="B120" s="116" t="s">
        <v>514</v>
      </c>
      <c r="C120" s="102" t="s">
        <v>513</v>
      </c>
      <c r="D120" s="116" t="s">
        <v>10</v>
      </c>
      <c r="E120" s="144">
        <v>10</v>
      </c>
      <c r="F120" s="128">
        <v>346.36</v>
      </c>
      <c r="G120" s="217">
        <f t="shared" si="4"/>
        <v>428.41</v>
      </c>
      <c r="H120" s="127">
        <f t="shared" si="6"/>
        <v>4284.1000000000004</v>
      </c>
      <c r="I120" s="51"/>
      <c r="J120" s="19"/>
    </row>
    <row r="121" spans="1:10" s="52" customFormat="1" ht="30" x14ac:dyDescent="0.25">
      <c r="A121" s="119">
        <v>107</v>
      </c>
      <c r="B121" s="116" t="str">
        <f>COMPOSIÇÕES!B177</f>
        <v>COMP. PRÓPRIA 03</v>
      </c>
      <c r="C121" s="92" t="str">
        <f>COMPOSIÇÕES!C177</f>
        <v>PORTA EM MADEIRA LEI (IPÊ), LISA, SEMI-ÔCA, 90 X 210CM,COM VISOR DE VIDRO 6MM (15X60CM), INCLUSIVE BATENTES E FERRAGENS</v>
      </c>
      <c r="D121" s="115" t="s">
        <v>10</v>
      </c>
      <c r="E121" s="192">
        <v>25</v>
      </c>
      <c r="F121" s="126">
        <f>COMPOSIÇÕES!G190</f>
        <v>855.56</v>
      </c>
      <c r="G121" s="217">
        <f t="shared" si="4"/>
        <v>1058.24</v>
      </c>
      <c r="H121" s="127">
        <f t="shared" si="6"/>
        <v>26456</v>
      </c>
      <c r="I121" s="51"/>
      <c r="J121" s="19"/>
    </row>
    <row r="122" spans="1:10" s="52" customFormat="1" x14ac:dyDescent="0.25">
      <c r="A122" s="119">
        <v>108</v>
      </c>
      <c r="B122" s="116" t="s">
        <v>257</v>
      </c>
      <c r="C122" s="102" t="s">
        <v>145</v>
      </c>
      <c r="D122" s="115" t="s">
        <v>10</v>
      </c>
      <c r="E122" s="144">
        <v>25</v>
      </c>
      <c r="F122" s="133">
        <v>151.56</v>
      </c>
      <c r="G122" s="217">
        <f t="shared" si="4"/>
        <v>187.46</v>
      </c>
      <c r="H122" s="127">
        <f t="shared" si="6"/>
        <v>4686.5</v>
      </c>
      <c r="I122" s="51"/>
      <c r="J122" s="19"/>
    </row>
    <row r="123" spans="1:10" s="52" customFormat="1" ht="15" customHeight="1" x14ac:dyDescent="0.25">
      <c r="A123" s="119">
        <v>109</v>
      </c>
      <c r="B123" s="120" t="s">
        <v>258</v>
      </c>
      <c r="C123" s="102" t="s">
        <v>146</v>
      </c>
      <c r="D123" s="115" t="s">
        <v>10</v>
      </c>
      <c r="E123" s="142">
        <v>25</v>
      </c>
      <c r="F123" s="126">
        <v>170.01</v>
      </c>
      <c r="G123" s="217">
        <f t="shared" si="4"/>
        <v>210.29</v>
      </c>
      <c r="H123" s="127">
        <f t="shared" si="6"/>
        <v>5257.25</v>
      </c>
      <c r="I123" s="51"/>
      <c r="J123" s="19"/>
    </row>
    <row r="124" spans="1:10" s="52" customFormat="1" ht="15" customHeight="1" x14ac:dyDescent="0.25">
      <c r="A124" s="119">
        <v>110</v>
      </c>
      <c r="B124" s="116" t="s">
        <v>259</v>
      </c>
      <c r="C124" s="102" t="s">
        <v>147</v>
      </c>
      <c r="D124" s="115" t="s">
        <v>10</v>
      </c>
      <c r="E124" s="142">
        <v>25</v>
      </c>
      <c r="F124" s="126">
        <v>472.18</v>
      </c>
      <c r="G124" s="217">
        <f t="shared" si="4"/>
        <v>584.04</v>
      </c>
      <c r="H124" s="127">
        <f t="shared" si="6"/>
        <v>14601</v>
      </c>
      <c r="I124" s="51"/>
      <c r="J124" s="19"/>
    </row>
    <row r="125" spans="1:10" s="52" customFormat="1" x14ac:dyDescent="0.25">
      <c r="A125" s="119">
        <v>111</v>
      </c>
      <c r="B125" s="116" t="s">
        <v>260</v>
      </c>
      <c r="C125" s="102" t="s">
        <v>148</v>
      </c>
      <c r="D125" s="115" t="s">
        <v>10</v>
      </c>
      <c r="E125" s="144">
        <v>25</v>
      </c>
      <c r="F125" s="126">
        <v>410.67</v>
      </c>
      <c r="G125" s="217">
        <f t="shared" si="4"/>
        <v>507.96</v>
      </c>
      <c r="H125" s="127">
        <f t="shared" si="6"/>
        <v>12699</v>
      </c>
      <c r="I125" s="51"/>
      <c r="J125" s="19"/>
    </row>
    <row r="126" spans="1:10" s="52" customFormat="1" ht="15" customHeight="1" x14ac:dyDescent="0.25">
      <c r="A126" s="119">
        <v>112</v>
      </c>
      <c r="B126" s="116" t="s">
        <v>261</v>
      </c>
      <c r="C126" s="105" t="s">
        <v>181</v>
      </c>
      <c r="D126" s="116" t="s">
        <v>11</v>
      </c>
      <c r="E126" s="144">
        <v>39</v>
      </c>
      <c r="F126" s="132">
        <v>58.95</v>
      </c>
      <c r="G126" s="217">
        <f t="shared" si="4"/>
        <v>72.92</v>
      </c>
      <c r="H126" s="127">
        <f t="shared" si="6"/>
        <v>2843.88</v>
      </c>
      <c r="I126" s="51"/>
      <c r="J126" s="19"/>
    </row>
    <row r="127" spans="1:10" s="52" customFormat="1" x14ac:dyDescent="0.25">
      <c r="A127" s="119">
        <v>113</v>
      </c>
      <c r="B127" s="116" t="s">
        <v>426</v>
      </c>
      <c r="C127" s="102" t="s">
        <v>427</v>
      </c>
      <c r="D127" s="115" t="s">
        <v>11</v>
      </c>
      <c r="E127" s="142">
        <v>40</v>
      </c>
      <c r="F127" s="125">
        <v>44.95</v>
      </c>
      <c r="G127" s="217">
        <f t="shared" si="4"/>
        <v>55.6</v>
      </c>
      <c r="H127" s="127">
        <f t="shared" si="6"/>
        <v>2224</v>
      </c>
      <c r="I127" s="51"/>
      <c r="J127" s="19"/>
    </row>
    <row r="128" spans="1:10" s="52" customFormat="1" ht="30" x14ac:dyDescent="0.25">
      <c r="A128" s="119">
        <v>114</v>
      </c>
      <c r="B128" s="116" t="s">
        <v>429</v>
      </c>
      <c r="C128" s="102" t="s">
        <v>428</v>
      </c>
      <c r="D128" s="115" t="s">
        <v>11</v>
      </c>
      <c r="E128" s="193">
        <v>78</v>
      </c>
      <c r="F128" s="125">
        <v>35.67</v>
      </c>
      <c r="G128" s="217">
        <f t="shared" si="4"/>
        <v>44.12</v>
      </c>
      <c r="H128" s="127">
        <f t="shared" si="6"/>
        <v>3441.36</v>
      </c>
      <c r="I128" s="51"/>
      <c r="J128" s="19"/>
    </row>
    <row r="129" spans="1:11" s="52" customFormat="1" x14ac:dyDescent="0.25">
      <c r="A129" s="119">
        <v>115</v>
      </c>
      <c r="B129" s="116" t="s">
        <v>550</v>
      </c>
      <c r="C129" s="102" t="s">
        <v>184</v>
      </c>
      <c r="D129" s="115" t="s">
        <v>11</v>
      </c>
      <c r="E129" s="142">
        <v>39</v>
      </c>
      <c r="F129" s="126">
        <f>COMPOSIÇÕES!G92</f>
        <v>134.76</v>
      </c>
      <c r="G129" s="217">
        <f t="shared" si="4"/>
        <v>166.68</v>
      </c>
      <c r="H129" s="127">
        <f t="shared" si="6"/>
        <v>6500.52</v>
      </c>
      <c r="I129" s="51"/>
      <c r="J129" s="19"/>
    </row>
    <row r="130" spans="1:11" s="52" customFormat="1" x14ac:dyDescent="0.25">
      <c r="A130" s="119">
        <v>116</v>
      </c>
      <c r="B130" s="116" t="s">
        <v>551</v>
      </c>
      <c r="C130" s="102" t="str">
        <f>UPPER("Película insulfilm aplicada ou Similar")</f>
        <v>PELÍCULA INSULFILM APLICADA OU SIMILAR</v>
      </c>
      <c r="D130" s="115" t="s">
        <v>10</v>
      </c>
      <c r="E130" s="142">
        <v>196</v>
      </c>
      <c r="F130" s="126">
        <f>COMPOSIÇÕES!G97</f>
        <v>26.75</v>
      </c>
      <c r="G130" s="217">
        <f t="shared" si="4"/>
        <v>33.090000000000003</v>
      </c>
      <c r="H130" s="127">
        <f t="shared" si="6"/>
        <v>6485.64</v>
      </c>
      <c r="I130" s="51"/>
      <c r="J130" s="19"/>
    </row>
    <row r="131" spans="1:11" ht="15" customHeight="1" x14ac:dyDescent="0.25">
      <c r="A131" s="240" t="s">
        <v>63</v>
      </c>
      <c r="B131" s="241"/>
      <c r="C131" s="241"/>
      <c r="D131" s="241"/>
      <c r="E131" s="241"/>
      <c r="F131" s="241"/>
      <c r="G131" s="241"/>
      <c r="H131" s="242"/>
      <c r="I131" s="51"/>
    </row>
    <row r="132" spans="1:11" ht="29.25" customHeight="1" x14ac:dyDescent="0.25">
      <c r="A132" s="121">
        <v>117</v>
      </c>
      <c r="B132" s="115" t="s">
        <v>452</v>
      </c>
      <c r="C132" s="53" t="s">
        <v>680</v>
      </c>
      <c r="D132" s="115" t="s">
        <v>10</v>
      </c>
      <c r="E132" s="191">
        <v>133</v>
      </c>
      <c r="F132" s="128">
        <v>16.079999999999998</v>
      </c>
      <c r="G132" s="217">
        <f>ROUND(F132*(1+0.2369),2)</f>
        <v>19.89</v>
      </c>
      <c r="H132" s="127">
        <f t="shared" si="6"/>
        <v>2645.37</v>
      </c>
      <c r="I132" s="51"/>
      <c r="K132" s="93"/>
    </row>
    <row r="133" spans="1:11" ht="30" x14ac:dyDescent="0.25">
      <c r="A133" s="121">
        <v>118</v>
      </c>
      <c r="B133" s="115" t="s">
        <v>481</v>
      </c>
      <c r="C133" s="53" t="s">
        <v>681</v>
      </c>
      <c r="D133" s="115" t="s">
        <v>10</v>
      </c>
      <c r="E133" s="191">
        <v>30</v>
      </c>
      <c r="F133" s="128">
        <v>15.1</v>
      </c>
      <c r="G133" s="217">
        <f t="shared" ref="G133:G196" si="7">ROUND(F133*(1+0.2369),2)</f>
        <v>18.68</v>
      </c>
      <c r="H133" s="127">
        <f t="shared" si="6"/>
        <v>560.4</v>
      </c>
      <c r="I133" s="51"/>
    </row>
    <row r="134" spans="1:11" ht="30" x14ac:dyDescent="0.25">
      <c r="A134" s="121">
        <v>119</v>
      </c>
      <c r="B134" s="115" t="s">
        <v>453</v>
      </c>
      <c r="C134" s="53" t="s">
        <v>682</v>
      </c>
      <c r="D134" s="115" t="s">
        <v>10</v>
      </c>
      <c r="E134" s="191">
        <v>30</v>
      </c>
      <c r="F134" s="128">
        <v>14.56</v>
      </c>
      <c r="G134" s="217">
        <f t="shared" si="7"/>
        <v>18.010000000000002</v>
      </c>
      <c r="H134" s="127">
        <f t="shared" si="6"/>
        <v>540.29999999999995</v>
      </c>
      <c r="I134" s="51"/>
    </row>
    <row r="135" spans="1:11" ht="30" x14ac:dyDescent="0.25">
      <c r="A135" s="121">
        <v>120</v>
      </c>
      <c r="B135" s="115" t="s">
        <v>454</v>
      </c>
      <c r="C135" s="53" t="s">
        <v>683</v>
      </c>
      <c r="D135" s="116" t="s">
        <v>10</v>
      </c>
      <c r="E135" s="191">
        <v>150</v>
      </c>
      <c r="F135" s="125">
        <v>28.57</v>
      </c>
      <c r="G135" s="217">
        <f t="shared" si="7"/>
        <v>35.340000000000003</v>
      </c>
      <c r="H135" s="127">
        <f t="shared" si="6"/>
        <v>5301</v>
      </c>
      <c r="I135" s="51"/>
    </row>
    <row r="136" spans="1:11" ht="30" x14ac:dyDescent="0.25">
      <c r="A136" s="121">
        <v>121</v>
      </c>
      <c r="B136" s="115" t="s">
        <v>455</v>
      </c>
      <c r="C136" s="53" t="s">
        <v>679</v>
      </c>
      <c r="D136" s="116" t="s">
        <v>10</v>
      </c>
      <c r="E136" s="191">
        <v>30</v>
      </c>
      <c r="F136" s="125">
        <v>29.01</v>
      </c>
      <c r="G136" s="217">
        <f t="shared" si="7"/>
        <v>35.880000000000003</v>
      </c>
      <c r="H136" s="127">
        <f t="shared" si="6"/>
        <v>1076.4000000000001</v>
      </c>
      <c r="I136" s="51"/>
    </row>
    <row r="137" spans="1:11" ht="30" x14ac:dyDescent="0.25">
      <c r="A137" s="121">
        <v>122</v>
      </c>
      <c r="B137" s="115" t="s">
        <v>456</v>
      </c>
      <c r="C137" s="53" t="s">
        <v>684</v>
      </c>
      <c r="D137" s="116" t="s">
        <v>10</v>
      </c>
      <c r="E137" s="191">
        <v>30</v>
      </c>
      <c r="F137" s="125">
        <v>29.66</v>
      </c>
      <c r="G137" s="217">
        <f t="shared" si="7"/>
        <v>36.69</v>
      </c>
      <c r="H137" s="127">
        <f t="shared" si="6"/>
        <v>1100.7</v>
      </c>
      <c r="I137" s="51"/>
    </row>
    <row r="138" spans="1:11" ht="30" x14ac:dyDescent="0.25">
      <c r="A138" s="121">
        <v>123</v>
      </c>
      <c r="B138" s="115" t="s">
        <v>457</v>
      </c>
      <c r="C138" s="53" t="s">
        <v>687</v>
      </c>
      <c r="D138" s="116" t="s">
        <v>10</v>
      </c>
      <c r="E138" s="191">
        <v>30</v>
      </c>
      <c r="F138" s="125">
        <v>29.68</v>
      </c>
      <c r="G138" s="217">
        <f t="shared" si="7"/>
        <v>36.71</v>
      </c>
      <c r="H138" s="127">
        <f t="shared" si="6"/>
        <v>1101.3</v>
      </c>
      <c r="I138" s="51"/>
    </row>
    <row r="139" spans="1:11" s="52" customFormat="1" x14ac:dyDescent="0.25">
      <c r="A139" s="121">
        <v>124</v>
      </c>
      <c r="B139" s="115" t="s">
        <v>262</v>
      </c>
      <c r="C139" s="53" t="s">
        <v>94</v>
      </c>
      <c r="D139" s="115" t="s">
        <v>10</v>
      </c>
      <c r="E139" s="191">
        <v>672</v>
      </c>
      <c r="F139" s="128">
        <v>2.79</v>
      </c>
      <c r="G139" s="217">
        <f t="shared" si="7"/>
        <v>3.45</v>
      </c>
      <c r="H139" s="127">
        <f t="shared" si="6"/>
        <v>2318.4</v>
      </c>
      <c r="I139" s="51"/>
      <c r="J139" s="19"/>
    </row>
    <row r="140" spans="1:11" s="52" customFormat="1" x14ac:dyDescent="0.25">
      <c r="A140" s="121">
        <v>125</v>
      </c>
      <c r="B140" s="115" t="s">
        <v>263</v>
      </c>
      <c r="C140" s="53" t="s">
        <v>95</v>
      </c>
      <c r="D140" s="115" t="s">
        <v>10</v>
      </c>
      <c r="E140" s="191">
        <v>250</v>
      </c>
      <c r="F140" s="128">
        <v>2.6</v>
      </c>
      <c r="G140" s="217">
        <f t="shared" si="7"/>
        <v>3.22</v>
      </c>
      <c r="H140" s="127">
        <f t="shared" si="6"/>
        <v>805</v>
      </c>
      <c r="I140" s="51"/>
      <c r="J140" s="19"/>
    </row>
    <row r="141" spans="1:11" s="52" customFormat="1" x14ac:dyDescent="0.25">
      <c r="A141" s="121">
        <v>126</v>
      </c>
      <c r="B141" s="115" t="s">
        <v>264</v>
      </c>
      <c r="C141" s="53" t="s">
        <v>96</v>
      </c>
      <c r="D141" s="115" t="s">
        <v>10</v>
      </c>
      <c r="E141" s="191">
        <v>250</v>
      </c>
      <c r="F141" s="128">
        <v>1.92</v>
      </c>
      <c r="G141" s="217">
        <f t="shared" si="7"/>
        <v>2.37</v>
      </c>
      <c r="H141" s="127">
        <f t="shared" si="6"/>
        <v>592.5</v>
      </c>
      <c r="I141" s="51"/>
      <c r="J141" s="19"/>
    </row>
    <row r="142" spans="1:11" s="52" customFormat="1" x14ac:dyDescent="0.25">
      <c r="A142" s="121">
        <v>127</v>
      </c>
      <c r="B142" s="115" t="s">
        <v>265</v>
      </c>
      <c r="C142" s="53" t="s">
        <v>97</v>
      </c>
      <c r="D142" s="115" t="s">
        <v>10</v>
      </c>
      <c r="E142" s="191">
        <v>672</v>
      </c>
      <c r="F142" s="128">
        <v>13.01</v>
      </c>
      <c r="G142" s="217">
        <f t="shared" si="7"/>
        <v>16.09</v>
      </c>
      <c r="H142" s="127">
        <f t="shared" si="6"/>
        <v>10812.48</v>
      </c>
      <c r="I142" s="51"/>
      <c r="J142" s="19"/>
    </row>
    <row r="143" spans="1:11" s="52" customFormat="1" x14ac:dyDescent="0.25">
      <c r="A143" s="121">
        <v>128</v>
      </c>
      <c r="B143" s="116" t="s">
        <v>266</v>
      </c>
      <c r="C143" s="53" t="s">
        <v>98</v>
      </c>
      <c r="D143" s="115" t="s">
        <v>10</v>
      </c>
      <c r="E143" s="191">
        <v>1301</v>
      </c>
      <c r="F143" s="128">
        <v>7.01</v>
      </c>
      <c r="G143" s="217">
        <f t="shared" si="7"/>
        <v>8.67</v>
      </c>
      <c r="H143" s="127">
        <f t="shared" si="6"/>
        <v>11279.67</v>
      </c>
      <c r="I143" s="51"/>
      <c r="J143" s="19"/>
    </row>
    <row r="144" spans="1:11" s="52" customFormat="1" x14ac:dyDescent="0.25">
      <c r="A144" s="121">
        <v>129</v>
      </c>
      <c r="B144" s="116" t="s">
        <v>267</v>
      </c>
      <c r="C144" s="53" t="s">
        <v>99</v>
      </c>
      <c r="D144" s="115" t="s">
        <v>10</v>
      </c>
      <c r="E144" s="191">
        <v>250</v>
      </c>
      <c r="F144" s="128">
        <v>9.64</v>
      </c>
      <c r="G144" s="217">
        <f t="shared" si="7"/>
        <v>11.92</v>
      </c>
      <c r="H144" s="127">
        <f t="shared" si="6"/>
        <v>2980</v>
      </c>
      <c r="I144" s="51"/>
      <c r="J144" s="19"/>
    </row>
    <row r="145" spans="1:11" s="52" customFormat="1" x14ac:dyDescent="0.25">
      <c r="A145" s="121">
        <v>130</v>
      </c>
      <c r="B145" s="116" t="s">
        <v>268</v>
      </c>
      <c r="C145" s="53" t="s">
        <v>100</v>
      </c>
      <c r="D145" s="115" t="s">
        <v>10</v>
      </c>
      <c r="E145" s="191">
        <v>200</v>
      </c>
      <c r="F145" s="128">
        <v>12.11</v>
      </c>
      <c r="G145" s="217">
        <f t="shared" si="7"/>
        <v>14.98</v>
      </c>
      <c r="H145" s="127">
        <f t="shared" si="6"/>
        <v>2996</v>
      </c>
      <c r="I145" s="51"/>
      <c r="J145" s="19"/>
    </row>
    <row r="146" spans="1:11" s="52" customFormat="1" ht="30" x14ac:dyDescent="0.25">
      <c r="A146" s="121">
        <v>131</v>
      </c>
      <c r="B146" s="115" t="s">
        <v>269</v>
      </c>
      <c r="C146" s="53" t="s">
        <v>103</v>
      </c>
      <c r="D146" s="115" t="s">
        <v>10</v>
      </c>
      <c r="E146" s="191">
        <v>150</v>
      </c>
      <c r="F146" s="128">
        <v>2.0299999999999998</v>
      </c>
      <c r="G146" s="217">
        <f t="shared" si="7"/>
        <v>2.5099999999999998</v>
      </c>
      <c r="H146" s="127">
        <f t="shared" si="6"/>
        <v>376.5</v>
      </c>
      <c r="I146" s="51"/>
      <c r="J146" s="19"/>
    </row>
    <row r="147" spans="1:11" s="52" customFormat="1" ht="30" x14ac:dyDescent="0.25">
      <c r="A147" s="121">
        <v>132</v>
      </c>
      <c r="B147" s="115" t="s">
        <v>270</v>
      </c>
      <c r="C147" s="53" t="s">
        <v>104</v>
      </c>
      <c r="D147" s="115" t="s">
        <v>10</v>
      </c>
      <c r="E147" s="191">
        <v>150</v>
      </c>
      <c r="F147" s="128">
        <v>1.56</v>
      </c>
      <c r="G147" s="217">
        <f t="shared" si="7"/>
        <v>1.93</v>
      </c>
      <c r="H147" s="127">
        <f t="shared" si="6"/>
        <v>289.5</v>
      </c>
      <c r="I147" s="51"/>
      <c r="J147" s="19"/>
    </row>
    <row r="148" spans="1:11" s="52" customFormat="1" ht="30" x14ac:dyDescent="0.25">
      <c r="A148" s="121">
        <v>133</v>
      </c>
      <c r="B148" s="115" t="s">
        <v>271</v>
      </c>
      <c r="C148" s="53" t="s">
        <v>106</v>
      </c>
      <c r="D148" s="115" t="s">
        <v>10</v>
      </c>
      <c r="E148" s="191">
        <v>150</v>
      </c>
      <c r="F148" s="128">
        <v>11.62</v>
      </c>
      <c r="G148" s="217">
        <f t="shared" si="7"/>
        <v>14.37</v>
      </c>
      <c r="H148" s="127">
        <f t="shared" si="6"/>
        <v>2155.5</v>
      </c>
      <c r="I148" s="51"/>
      <c r="J148" s="19"/>
    </row>
    <row r="149" spans="1:11" s="52" customFormat="1" ht="30" x14ac:dyDescent="0.25">
      <c r="A149" s="121">
        <v>134</v>
      </c>
      <c r="B149" s="115" t="s">
        <v>272</v>
      </c>
      <c r="C149" s="53" t="s">
        <v>107</v>
      </c>
      <c r="D149" s="115" t="s">
        <v>10</v>
      </c>
      <c r="E149" s="191">
        <v>150</v>
      </c>
      <c r="F149" s="128">
        <v>8.82</v>
      </c>
      <c r="G149" s="217">
        <f t="shared" si="7"/>
        <v>10.91</v>
      </c>
      <c r="H149" s="127">
        <f t="shared" si="6"/>
        <v>1636.5</v>
      </c>
      <c r="I149" s="51"/>
      <c r="J149" s="19"/>
    </row>
    <row r="150" spans="1:11" s="52" customFormat="1" x14ac:dyDescent="0.25">
      <c r="A150" s="121">
        <v>135</v>
      </c>
      <c r="B150" s="115" t="s">
        <v>273</v>
      </c>
      <c r="C150" s="53" t="s">
        <v>109</v>
      </c>
      <c r="D150" s="116" t="s">
        <v>10</v>
      </c>
      <c r="E150" s="191">
        <v>50</v>
      </c>
      <c r="F150" s="128">
        <v>15.37</v>
      </c>
      <c r="G150" s="217">
        <f t="shared" si="7"/>
        <v>19.010000000000002</v>
      </c>
      <c r="H150" s="127">
        <f t="shared" si="6"/>
        <v>950.5</v>
      </c>
      <c r="I150" s="51"/>
      <c r="J150" s="19"/>
    </row>
    <row r="151" spans="1:11" s="52" customFormat="1" x14ac:dyDescent="0.25">
      <c r="A151" s="121">
        <v>136</v>
      </c>
      <c r="B151" s="116" t="s">
        <v>274</v>
      </c>
      <c r="C151" s="53" t="s">
        <v>117</v>
      </c>
      <c r="D151" s="116" t="s">
        <v>10</v>
      </c>
      <c r="E151" s="191">
        <v>500</v>
      </c>
      <c r="F151" s="129">
        <v>2.98</v>
      </c>
      <c r="G151" s="217">
        <f t="shared" si="7"/>
        <v>3.69</v>
      </c>
      <c r="H151" s="127">
        <f t="shared" si="6"/>
        <v>1845</v>
      </c>
      <c r="I151" s="51"/>
      <c r="J151" s="19"/>
      <c r="K151" s="99"/>
    </row>
    <row r="152" spans="1:11" s="52" customFormat="1" ht="15" customHeight="1" x14ac:dyDescent="0.25">
      <c r="A152" s="121">
        <v>137</v>
      </c>
      <c r="B152" s="115" t="s">
        <v>275</v>
      </c>
      <c r="C152" s="53" t="s">
        <v>101</v>
      </c>
      <c r="D152" s="116" t="s">
        <v>10</v>
      </c>
      <c r="E152" s="191">
        <v>1600</v>
      </c>
      <c r="F152" s="128">
        <v>9.34</v>
      </c>
      <c r="G152" s="217">
        <f t="shared" si="7"/>
        <v>11.55</v>
      </c>
      <c r="H152" s="127">
        <f t="shared" si="6"/>
        <v>18480</v>
      </c>
      <c r="I152" s="51"/>
      <c r="J152" s="19"/>
    </row>
    <row r="153" spans="1:11" s="52" customFormat="1" x14ac:dyDescent="0.25">
      <c r="A153" s="121">
        <v>138</v>
      </c>
      <c r="B153" s="115" t="s">
        <v>276</v>
      </c>
      <c r="C153" s="53" t="s">
        <v>102</v>
      </c>
      <c r="D153" s="116" t="s">
        <v>10</v>
      </c>
      <c r="E153" s="191">
        <v>672</v>
      </c>
      <c r="F153" s="128">
        <v>10.210000000000001</v>
      </c>
      <c r="G153" s="217">
        <f t="shared" si="7"/>
        <v>12.63</v>
      </c>
      <c r="H153" s="127">
        <f t="shared" si="6"/>
        <v>8487.36</v>
      </c>
      <c r="I153" s="51"/>
      <c r="J153" s="19"/>
    </row>
    <row r="154" spans="1:11" s="52" customFormat="1" ht="30" x14ac:dyDescent="0.25">
      <c r="A154" s="121">
        <v>139</v>
      </c>
      <c r="B154" s="115" t="s">
        <v>277</v>
      </c>
      <c r="C154" s="53" t="s">
        <v>105</v>
      </c>
      <c r="D154" s="116" t="s">
        <v>10</v>
      </c>
      <c r="E154" s="191">
        <v>1724</v>
      </c>
      <c r="F154" s="128">
        <v>10.91</v>
      </c>
      <c r="G154" s="217">
        <f t="shared" si="7"/>
        <v>13.49</v>
      </c>
      <c r="H154" s="127">
        <f t="shared" si="6"/>
        <v>23256.76</v>
      </c>
      <c r="I154" s="51"/>
      <c r="J154" s="19"/>
    </row>
    <row r="155" spans="1:11" s="52" customFormat="1" x14ac:dyDescent="0.25">
      <c r="A155" s="121">
        <v>140</v>
      </c>
      <c r="B155" s="115" t="s">
        <v>278</v>
      </c>
      <c r="C155" s="53" t="s">
        <v>108</v>
      </c>
      <c r="D155" s="116" t="s">
        <v>10</v>
      </c>
      <c r="E155" s="191">
        <v>200</v>
      </c>
      <c r="F155" s="129">
        <v>17.23</v>
      </c>
      <c r="G155" s="217">
        <f t="shared" si="7"/>
        <v>21.31</v>
      </c>
      <c r="H155" s="127">
        <f t="shared" si="6"/>
        <v>4262</v>
      </c>
      <c r="I155" s="51"/>
      <c r="J155" s="19"/>
    </row>
    <row r="156" spans="1:11" ht="15" customHeight="1" x14ac:dyDescent="0.25">
      <c r="A156" s="240" t="s">
        <v>39</v>
      </c>
      <c r="B156" s="241"/>
      <c r="C156" s="241"/>
      <c r="D156" s="241"/>
      <c r="E156" s="241"/>
      <c r="F156" s="241"/>
      <c r="G156" s="241"/>
      <c r="H156" s="242"/>
      <c r="I156" s="51"/>
    </row>
    <row r="157" spans="1:11" s="52" customFormat="1" ht="30" x14ac:dyDescent="0.25">
      <c r="A157" s="122">
        <v>141</v>
      </c>
      <c r="B157" s="120" t="s">
        <v>279</v>
      </c>
      <c r="C157" s="97" t="s">
        <v>151</v>
      </c>
      <c r="D157" s="134" t="s">
        <v>11</v>
      </c>
      <c r="E157" s="193">
        <v>5</v>
      </c>
      <c r="F157" s="128">
        <v>166.46</v>
      </c>
      <c r="G157" s="217">
        <f t="shared" si="7"/>
        <v>205.89</v>
      </c>
      <c r="H157" s="127">
        <f t="shared" si="6"/>
        <v>1029.45</v>
      </c>
      <c r="I157" s="51"/>
      <c r="J157" s="19"/>
      <c r="K157" s="51"/>
    </row>
    <row r="158" spans="1:11" s="52" customFormat="1" ht="30" customHeight="1" x14ac:dyDescent="0.25">
      <c r="A158" s="122">
        <v>142</v>
      </c>
      <c r="B158" s="120" t="s">
        <v>293</v>
      </c>
      <c r="C158" s="97" t="s">
        <v>152</v>
      </c>
      <c r="D158" s="134" t="s">
        <v>11</v>
      </c>
      <c r="E158" s="193">
        <v>4</v>
      </c>
      <c r="F158" s="128">
        <v>655.27</v>
      </c>
      <c r="G158" s="217">
        <f t="shared" si="7"/>
        <v>810.5</v>
      </c>
      <c r="H158" s="127">
        <f t="shared" si="6"/>
        <v>3242</v>
      </c>
      <c r="I158" s="51"/>
      <c r="J158" s="19"/>
    </row>
    <row r="159" spans="1:11" s="52" customFormat="1" ht="30" x14ac:dyDescent="0.25">
      <c r="A159" s="122">
        <v>143</v>
      </c>
      <c r="B159" s="120" t="s">
        <v>294</v>
      </c>
      <c r="C159" s="97" t="s">
        <v>163</v>
      </c>
      <c r="D159" s="134" t="s">
        <v>11</v>
      </c>
      <c r="E159" s="193">
        <v>8</v>
      </c>
      <c r="F159" s="128">
        <v>142.85</v>
      </c>
      <c r="G159" s="217">
        <f t="shared" si="7"/>
        <v>176.69</v>
      </c>
      <c r="H159" s="127">
        <f t="shared" si="6"/>
        <v>1413.52</v>
      </c>
      <c r="I159" s="51"/>
      <c r="J159" s="19"/>
    </row>
    <row r="160" spans="1:11" s="52" customFormat="1" x14ac:dyDescent="0.25">
      <c r="A160" s="122">
        <v>144</v>
      </c>
      <c r="B160" s="120" t="s">
        <v>295</v>
      </c>
      <c r="C160" s="97" t="s">
        <v>41</v>
      </c>
      <c r="D160" s="134" t="s">
        <v>11</v>
      </c>
      <c r="E160" s="193">
        <v>20</v>
      </c>
      <c r="F160" s="128">
        <v>48.62</v>
      </c>
      <c r="G160" s="217">
        <f t="shared" si="7"/>
        <v>60.14</v>
      </c>
      <c r="H160" s="127">
        <f t="shared" si="6"/>
        <v>1202.8</v>
      </c>
      <c r="I160" s="51"/>
      <c r="J160" s="19"/>
    </row>
    <row r="161" spans="1:10" s="52" customFormat="1" ht="45" x14ac:dyDescent="0.25">
      <c r="A161" s="122">
        <v>145</v>
      </c>
      <c r="B161" s="120" t="s">
        <v>296</v>
      </c>
      <c r="C161" s="97" t="s">
        <v>153</v>
      </c>
      <c r="D161" s="134" t="s">
        <v>9</v>
      </c>
      <c r="E161" s="193">
        <v>50</v>
      </c>
      <c r="F161" s="128">
        <v>26.83</v>
      </c>
      <c r="G161" s="217">
        <f t="shared" si="7"/>
        <v>33.19</v>
      </c>
      <c r="H161" s="127">
        <f t="shared" si="6"/>
        <v>1659.5</v>
      </c>
      <c r="I161" s="51"/>
      <c r="J161" s="19"/>
    </row>
    <row r="162" spans="1:10" s="52" customFormat="1" ht="45" x14ac:dyDescent="0.25">
      <c r="A162" s="122">
        <v>146</v>
      </c>
      <c r="B162" s="120" t="s">
        <v>297</v>
      </c>
      <c r="C162" s="97" t="s">
        <v>154</v>
      </c>
      <c r="D162" s="134" t="s">
        <v>9</v>
      </c>
      <c r="E162" s="193">
        <v>50</v>
      </c>
      <c r="F162" s="128">
        <v>26.56</v>
      </c>
      <c r="G162" s="217">
        <f t="shared" si="7"/>
        <v>32.85</v>
      </c>
      <c r="H162" s="127">
        <f t="shared" si="6"/>
        <v>1642.5</v>
      </c>
      <c r="I162" s="51"/>
      <c r="J162" s="19"/>
    </row>
    <row r="163" spans="1:10" s="52" customFormat="1" ht="45" x14ac:dyDescent="0.25">
      <c r="A163" s="122">
        <v>147</v>
      </c>
      <c r="B163" s="120" t="s">
        <v>298</v>
      </c>
      <c r="C163" s="97" t="s">
        <v>155</v>
      </c>
      <c r="D163" s="134" t="s">
        <v>9</v>
      </c>
      <c r="E163" s="193">
        <v>50</v>
      </c>
      <c r="F163" s="128">
        <v>18.72</v>
      </c>
      <c r="G163" s="217">
        <f t="shared" si="7"/>
        <v>23.15</v>
      </c>
      <c r="H163" s="127">
        <f t="shared" si="6"/>
        <v>1157.5</v>
      </c>
      <c r="I163" s="51"/>
      <c r="J163" s="19"/>
    </row>
    <row r="164" spans="1:10" s="52" customFormat="1" ht="30" x14ac:dyDescent="0.25">
      <c r="A164" s="122">
        <v>148</v>
      </c>
      <c r="B164" s="120" t="s">
        <v>483</v>
      </c>
      <c r="C164" s="97" t="s">
        <v>482</v>
      </c>
      <c r="D164" s="134" t="s">
        <v>9</v>
      </c>
      <c r="E164" s="193">
        <v>50</v>
      </c>
      <c r="F164" s="128">
        <v>27.43</v>
      </c>
      <c r="G164" s="217">
        <f t="shared" si="7"/>
        <v>33.93</v>
      </c>
      <c r="H164" s="127">
        <f t="shared" si="6"/>
        <v>1696.5</v>
      </c>
      <c r="I164" s="51"/>
      <c r="J164" s="19"/>
    </row>
    <row r="165" spans="1:10" s="52" customFormat="1" ht="45" x14ac:dyDescent="0.25">
      <c r="A165" s="122">
        <v>149</v>
      </c>
      <c r="B165" s="120" t="s">
        <v>302</v>
      </c>
      <c r="C165" s="97" t="s">
        <v>159</v>
      </c>
      <c r="D165" s="134" t="s">
        <v>9</v>
      </c>
      <c r="E165" s="193">
        <v>30</v>
      </c>
      <c r="F165" s="128">
        <v>27.13</v>
      </c>
      <c r="G165" s="217">
        <f t="shared" si="7"/>
        <v>33.56</v>
      </c>
      <c r="H165" s="127">
        <f t="shared" si="6"/>
        <v>1006.8</v>
      </c>
      <c r="I165" s="51"/>
      <c r="J165" s="19"/>
    </row>
    <row r="166" spans="1:10" s="52" customFormat="1" ht="45" x14ac:dyDescent="0.25">
      <c r="A166" s="122">
        <v>150</v>
      </c>
      <c r="B166" s="120" t="s">
        <v>303</v>
      </c>
      <c r="C166" s="97" t="s">
        <v>160</v>
      </c>
      <c r="D166" s="134" t="s">
        <v>9</v>
      </c>
      <c r="E166" s="193">
        <v>60</v>
      </c>
      <c r="F166" s="128">
        <v>41.23</v>
      </c>
      <c r="G166" s="217">
        <f t="shared" si="7"/>
        <v>51</v>
      </c>
      <c r="H166" s="127">
        <f t="shared" si="6"/>
        <v>3060</v>
      </c>
      <c r="I166" s="51"/>
      <c r="J166" s="19"/>
    </row>
    <row r="167" spans="1:10" s="52" customFormat="1" ht="30" customHeight="1" x14ac:dyDescent="0.25">
      <c r="A167" s="122">
        <v>151</v>
      </c>
      <c r="B167" s="120" t="s">
        <v>485</v>
      </c>
      <c r="C167" s="97" t="s">
        <v>484</v>
      </c>
      <c r="D167" s="134" t="s">
        <v>9</v>
      </c>
      <c r="E167" s="193">
        <v>90</v>
      </c>
      <c r="F167" s="128">
        <v>55.16</v>
      </c>
      <c r="G167" s="217">
        <f t="shared" si="7"/>
        <v>68.23</v>
      </c>
      <c r="H167" s="127">
        <f t="shared" si="6"/>
        <v>6140.7</v>
      </c>
      <c r="I167" s="51"/>
      <c r="J167" s="19"/>
    </row>
    <row r="168" spans="1:10" s="52" customFormat="1" ht="44.25" customHeight="1" x14ac:dyDescent="0.25">
      <c r="A168" s="122">
        <v>152</v>
      </c>
      <c r="B168" s="120" t="s">
        <v>299</v>
      </c>
      <c r="C168" s="97" t="s">
        <v>156</v>
      </c>
      <c r="D168" s="134" t="s">
        <v>9</v>
      </c>
      <c r="E168" s="193">
        <v>50</v>
      </c>
      <c r="F168" s="128">
        <v>34.630000000000003</v>
      </c>
      <c r="G168" s="217">
        <f t="shared" si="7"/>
        <v>42.83</v>
      </c>
      <c r="H168" s="127">
        <f t="shared" si="6"/>
        <v>2141.5</v>
      </c>
      <c r="I168" s="51"/>
      <c r="J168" s="19"/>
    </row>
    <row r="169" spans="1:10" s="52" customFormat="1" ht="45" x14ac:dyDescent="0.25">
      <c r="A169" s="122">
        <v>153</v>
      </c>
      <c r="B169" s="120" t="s">
        <v>300</v>
      </c>
      <c r="C169" s="97" t="s">
        <v>157</v>
      </c>
      <c r="D169" s="134" t="s">
        <v>9</v>
      </c>
      <c r="E169" s="193">
        <v>50</v>
      </c>
      <c r="F169" s="128">
        <v>51.86</v>
      </c>
      <c r="G169" s="217">
        <f t="shared" si="7"/>
        <v>64.150000000000006</v>
      </c>
      <c r="H169" s="127">
        <f t="shared" si="6"/>
        <v>3207.5</v>
      </c>
      <c r="I169" s="51"/>
      <c r="J169" s="19"/>
    </row>
    <row r="170" spans="1:10" s="52" customFormat="1" ht="45" x14ac:dyDescent="0.25">
      <c r="A170" s="122">
        <v>154</v>
      </c>
      <c r="B170" s="120" t="s">
        <v>301</v>
      </c>
      <c r="C170" s="97" t="s">
        <v>158</v>
      </c>
      <c r="D170" s="134" t="s">
        <v>9</v>
      </c>
      <c r="E170" s="193">
        <v>50</v>
      </c>
      <c r="F170" s="128">
        <v>40.78</v>
      </c>
      <c r="G170" s="217">
        <f t="shared" si="7"/>
        <v>50.44</v>
      </c>
      <c r="H170" s="127">
        <f t="shared" si="6"/>
        <v>2522</v>
      </c>
      <c r="I170" s="51"/>
      <c r="J170" s="19"/>
    </row>
    <row r="171" spans="1:10" s="52" customFormat="1" ht="30" x14ac:dyDescent="0.25">
      <c r="A171" s="122">
        <v>155</v>
      </c>
      <c r="B171" s="120" t="s">
        <v>304</v>
      </c>
      <c r="C171" s="97" t="s">
        <v>161</v>
      </c>
      <c r="D171" s="134" t="s">
        <v>11</v>
      </c>
      <c r="E171" s="193">
        <v>25</v>
      </c>
      <c r="F171" s="128">
        <v>86.42</v>
      </c>
      <c r="G171" s="217">
        <f t="shared" si="7"/>
        <v>106.89</v>
      </c>
      <c r="H171" s="127">
        <f t="shared" si="6"/>
        <v>2672.25</v>
      </c>
      <c r="I171" s="51"/>
      <c r="J171" s="19"/>
    </row>
    <row r="172" spans="1:10" s="52" customFormat="1" ht="30" x14ac:dyDescent="0.25">
      <c r="A172" s="122">
        <v>156</v>
      </c>
      <c r="B172" s="120" t="s">
        <v>376</v>
      </c>
      <c r="C172" s="97" t="s">
        <v>374</v>
      </c>
      <c r="D172" s="134" t="s">
        <v>11</v>
      </c>
      <c r="E172" s="193">
        <v>20</v>
      </c>
      <c r="F172" s="128">
        <v>4.46</v>
      </c>
      <c r="G172" s="217">
        <f t="shared" si="7"/>
        <v>5.52</v>
      </c>
      <c r="H172" s="127">
        <f t="shared" si="6"/>
        <v>110.4</v>
      </c>
      <c r="I172" s="51"/>
      <c r="J172" s="19"/>
    </row>
    <row r="173" spans="1:10" s="52" customFormat="1" ht="30" x14ac:dyDescent="0.25">
      <c r="A173" s="122">
        <v>157</v>
      </c>
      <c r="B173" s="120" t="s">
        <v>377</v>
      </c>
      <c r="C173" s="97" t="s">
        <v>375</v>
      </c>
      <c r="D173" s="134" t="s">
        <v>11</v>
      </c>
      <c r="E173" s="193">
        <v>20</v>
      </c>
      <c r="F173" s="128">
        <v>3.35</v>
      </c>
      <c r="G173" s="217">
        <f t="shared" si="7"/>
        <v>4.1399999999999997</v>
      </c>
      <c r="H173" s="127">
        <f t="shared" si="6"/>
        <v>82.8</v>
      </c>
      <c r="I173" s="51"/>
      <c r="J173" s="19"/>
    </row>
    <row r="174" spans="1:10" s="52" customFormat="1" ht="30" x14ac:dyDescent="0.25">
      <c r="A174" s="122">
        <v>158</v>
      </c>
      <c r="B174" s="120" t="s">
        <v>379</v>
      </c>
      <c r="C174" s="97" t="s">
        <v>378</v>
      </c>
      <c r="D174" s="134" t="s">
        <v>11</v>
      </c>
      <c r="E174" s="193">
        <v>20</v>
      </c>
      <c r="F174" s="128">
        <v>6.23</v>
      </c>
      <c r="G174" s="217">
        <f t="shared" si="7"/>
        <v>7.71</v>
      </c>
      <c r="H174" s="127">
        <f t="shared" si="6"/>
        <v>154.19999999999999</v>
      </c>
      <c r="I174" s="51"/>
      <c r="J174" s="19"/>
    </row>
    <row r="175" spans="1:10" s="52" customFormat="1" x14ac:dyDescent="0.25">
      <c r="A175" s="122">
        <v>159</v>
      </c>
      <c r="B175" s="120" t="s">
        <v>381</v>
      </c>
      <c r="C175" s="97" t="s">
        <v>380</v>
      </c>
      <c r="D175" s="134" t="s">
        <v>11</v>
      </c>
      <c r="E175" s="193">
        <v>20</v>
      </c>
      <c r="F175" s="128">
        <v>15.82</v>
      </c>
      <c r="G175" s="217">
        <f t="shared" si="7"/>
        <v>19.57</v>
      </c>
      <c r="H175" s="127">
        <f t="shared" si="6"/>
        <v>391.4</v>
      </c>
      <c r="I175" s="51"/>
      <c r="J175" s="19"/>
    </row>
    <row r="176" spans="1:10" s="52" customFormat="1" x14ac:dyDescent="0.25">
      <c r="A176" s="122">
        <v>160</v>
      </c>
      <c r="B176" s="120" t="s">
        <v>393</v>
      </c>
      <c r="C176" s="97" t="s">
        <v>392</v>
      </c>
      <c r="D176" s="134" t="s">
        <v>11</v>
      </c>
      <c r="E176" s="193">
        <v>5</v>
      </c>
      <c r="F176" s="128">
        <v>20.52</v>
      </c>
      <c r="G176" s="217">
        <f t="shared" si="7"/>
        <v>25.38</v>
      </c>
      <c r="H176" s="127">
        <f t="shared" si="6"/>
        <v>126.9</v>
      </c>
      <c r="I176" s="51"/>
      <c r="J176" s="19"/>
    </row>
    <row r="177" spans="1:11" s="52" customFormat="1" ht="30" x14ac:dyDescent="0.25">
      <c r="A177" s="122">
        <v>161</v>
      </c>
      <c r="B177" s="120" t="s">
        <v>395</v>
      </c>
      <c r="C177" s="97" t="s">
        <v>394</v>
      </c>
      <c r="D177" s="134" t="s">
        <v>11</v>
      </c>
      <c r="E177" s="193">
        <v>20</v>
      </c>
      <c r="F177" s="128">
        <v>88.98</v>
      </c>
      <c r="G177" s="217">
        <f t="shared" si="7"/>
        <v>110.06</v>
      </c>
      <c r="H177" s="127">
        <f t="shared" si="6"/>
        <v>2201.1999999999998</v>
      </c>
      <c r="I177" s="51"/>
      <c r="J177" s="19"/>
    </row>
    <row r="178" spans="1:11" s="52" customFormat="1" x14ac:dyDescent="0.25">
      <c r="A178" s="122">
        <v>162</v>
      </c>
      <c r="B178" s="120" t="s">
        <v>552</v>
      </c>
      <c r="C178" s="97" t="s">
        <v>515</v>
      </c>
      <c r="D178" s="134" t="s">
        <v>11</v>
      </c>
      <c r="E178" s="142">
        <v>15</v>
      </c>
      <c r="F178" s="128">
        <f>COMPOSIÇÕES!G105</f>
        <v>259.93</v>
      </c>
      <c r="G178" s="217">
        <f t="shared" si="7"/>
        <v>321.51</v>
      </c>
      <c r="H178" s="127">
        <f t="shared" si="6"/>
        <v>4822.6499999999996</v>
      </c>
      <c r="I178" s="51"/>
      <c r="J178" s="19"/>
    </row>
    <row r="179" spans="1:11" s="52" customFormat="1" ht="30" x14ac:dyDescent="0.25">
      <c r="A179" s="122">
        <v>163</v>
      </c>
      <c r="B179" s="123" t="s">
        <v>519</v>
      </c>
      <c r="C179" s="97" t="s">
        <v>516</v>
      </c>
      <c r="D179" s="134" t="s">
        <v>11</v>
      </c>
      <c r="E179" s="142">
        <v>4</v>
      </c>
      <c r="F179" s="126">
        <v>244.26</v>
      </c>
      <c r="G179" s="217">
        <f t="shared" si="7"/>
        <v>302.13</v>
      </c>
      <c r="H179" s="127">
        <f t="shared" ref="H179:H242" si="8">ROUND(E179*G179,2)</f>
        <v>1208.52</v>
      </c>
      <c r="I179" s="51"/>
      <c r="J179" s="19"/>
    </row>
    <row r="180" spans="1:11" s="52" customFormat="1" ht="30" x14ac:dyDescent="0.25">
      <c r="A180" s="122">
        <v>164</v>
      </c>
      <c r="B180" s="123" t="s">
        <v>520</v>
      </c>
      <c r="C180" s="97" t="s">
        <v>517</v>
      </c>
      <c r="D180" s="134" t="s">
        <v>11</v>
      </c>
      <c r="E180" s="142">
        <v>4</v>
      </c>
      <c r="F180" s="126">
        <v>256.07</v>
      </c>
      <c r="G180" s="217">
        <f t="shared" si="7"/>
        <v>316.73</v>
      </c>
      <c r="H180" s="127">
        <f t="shared" si="8"/>
        <v>1266.92</v>
      </c>
      <c r="I180" s="51"/>
      <c r="J180" s="19"/>
    </row>
    <row r="181" spans="1:11" s="52" customFormat="1" ht="30" x14ac:dyDescent="0.25">
      <c r="A181" s="122">
        <v>165</v>
      </c>
      <c r="B181" s="123" t="s">
        <v>521</v>
      </c>
      <c r="C181" s="97" t="s">
        <v>518</v>
      </c>
      <c r="D181" s="134" t="s">
        <v>11</v>
      </c>
      <c r="E181" s="142">
        <v>4</v>
      </c>
      <c r="F181" s="126">
        <v>265.12</v>
      </c>
      <c r="G181" s="217">
        <f t="shared" si="7"/>
        <v>327.93</v>
      </c>
      <c r="H181" s="127">
        <f t="shared" si="8"/>
        <v>1311.72</v>
      </c>
      <c r="I181" s="51"/>
      <c r="J181" s="19"/>
    </row>
    <row r="182" spans="1:11" s="52" customFormat="1" x14ac:dyDescent="0.25">
      <c r="A182" s="122">
        <v>166</v>
      </c>
      <c r="B182" s="120" t="s">
        <v>553</v>
      </c>
      <c r="C182" s="97" t="s">
        <v>80</v>
      </c>
      <c r="D182" s="134" t="s">
        <v>11</v>
      </c>
      <c r="E182" s="142">
        <v>50</v>
      </c>
      <c r="F182" s="135">
        <f>COMPOSIÇÕES!G111</f>
        <v>25.29</v>
      </c>
      <c r="G182" s="217">
        <f t="shared" si="7"/>
        <v>31.28</v>
      </c>
      <c r="H182" s="127">
        <f t="shared" si="8"/>
        <v>1564</v>
      </c>
      <c r="I182" s="51"/>
      <c r="J182" s="19"/>
    </row>
    <row r="183" spans="1:11" s="52" customFormat="1" x14ac:dyDescent="0.25">
      <c r="A183" s="122">
        <v>167</v>
      </c>
      <c r="B183" s="120" t="s">
        <v>554</v>
      </c>
      <c r="C183" s="97" t="s">
        <v>123</v>
      </c>
      <c r="D183" s="134" t="s">
        <v>11</v>
      </c>
      <c r="E183" s="142">
        <v>15</v>
      </c>
      <c r="F183" s="135">
        <f>COMPOSIÇÕES!G118</f>
        <v>14.28</v>
      </c>
      <c r="G183" s="217">
        <f t="shared" si="7"/>
        <v>17.66</v>
      </c>
      <c r="H183" s="127">
        <f t="shared" si="8"/>
        <v>264.89999999999998</v>
      </c>
      <c r="I183" s="51"/>
      <c r="J183" s="19"/>
    </row>
    <row r="184" spans="1:11" s="52" customFormat="1" x14ac:dyDescent="0.25">
      <c r="A184" s="122">
        <v>168</v>
      </c>
      <c r="B184" s="120" t="s">
        <v>280</v>
      </c>
      <c r="C184" s="97" t="s">
        <v>162</v>
      </c>
      <c r="D184" s="134" t="s">
        <v>11</v>
      </c>
      <c r="E184" s="142">
        <v>5</v>
      </c>
      <c r="F184" s="128">
        <v>19.809999999999999</v>
      </c>
      <c r="G184" s="217">
        <f t="shared" si="7"/>
        <v>24.5</v>
      </c>
      <c r="H184" s="127">
        <f t="shared" si="8"/>
        <v>122.5</v>
      </c>
      <c r="I184" s="51"/>
      <c r="J184" s="19"/>
    </row>
    <row r="185" spans="1:11" s="52" customFormat="1" x14ac:dyDescent="0.25">
      <c r="A185" s="122">
        <v>169</v>
      </c>
      <c r="B185" s="120" t="s">
        <v>747</v>
      </c>
      <c r="C185" s="97" t="s">
        <v>748</v>
      </c>
      <c r="D185" s="134" t="s">
        <v>11</v>
      </c>
      <c r="E185" s="142">
        <v>25</v>
      </c>
      <c r="F185" s="128">
        <v>8.8000000000000007</v>
      </c>
      <c r="G185" s="217">
        <f t="shared" si="7"/>
        <v>10.88</v>
      </c>
      <c r="H185" s="127">
        <f t="shared" si="8"/>
        <v>272</v>
      </c>
      <c r="I185" s="51"/>
      <c r="J185" s="19"/>
    </row>
    <row r="186" spans="1:11" s="138" customFormat="1" ht="15" customHeight="1" x14ac:dyDescent="0.25">
      <c r="A186" s="122">
        <v>170</v>
      </c>
      <c r="B186" s="120" t="s">
        <v>744</v>
      </c>
      <c r="C186" s="92" t="s">
        <v>745</v>
      </c>
      <c r="D186" s="134" t="s">
        <v>9</v>
      </c>
      <c r="E186" s="193">
        <v>60</v>
      </c>
      <c r="F186" s="128">
        <v>7.99</v>
      </c>
      <c r="G186" s="217">
        <f t="shared" si="7"/>
        <v>9.8800000000000008</v>
      </c>
      <c r="H186" s="127">
        <f t="shared" si="8"/>
        <v>592.79999999999995</v>
      </c>
      <c r="I186" s="51"/>
      <c r="J186" s="19"/>
    </row>
    <row r="187" spans="1:11" s="138" customFormat="1" ht="15" customHeight="1" x14ac:dyDescent="0.25">
      <c r="A187" s="122">
        <v>171</v>
      </c>
      <c r="B187" s="120" t="s">
        <v>744</v>
      </c>
      <c r="C187" s="92" t="s">
        <v>746</v>
      </c>
      <c r="D187" s="134" t="s">
        <v>9</v>
      </c>
      <c r="E187" s="193">
        <v>30</v>
      </c>
      <c r="F187" s="128">
        <v>15.34</v>
      </c>
      <c r="G187" s="217">
        <f t="shared" si="7"/>
        <v>18.97</v>
      </c>
      <c r="H187" s="127">
        <f t="shared" si="8"/>
        <v>569.1</v>
      </c>
      <c r="I187" s="51"/>
      <c r="J187" s="19"/>
    </row>
    <row r="188" spans="1:11" ht="15" customHeight="1" x14ac:dyDescent="0.25">
      <c r="A188" s="240" t="s">
        <v>31</v>
      </c>
      <c r="B188" s="241"/>
      <c r="C188" s="241"/>
      <c r="D188" s="241"/>
      <c r="E188" s="241"/>
      <c r="F188" s="241"/>
      <c r="G188" s="241"/>
      <c r="H188" s="242"/>
      <c r="I188" s="51"/>
    </row>
    <row r="189" spans="1:11" s="52" customFormat="1" x14ac:dyDescent="0.25">
      <c r="A189" s="122">
        <v>172</v>
      </c>
      <c r="B189" s="120" t="s">
        <v>555</v>
      </c>
      <c r="C189" s="97" t="s">
        <v>175</v>
      </c>
      <c r="D189" s="134" t="s">
        <v>11</v>
      </c>
      <c r="E189" s="193">
        <v>400</v>
      </c>
      <c r="F189" s="136">
        <f>COMPOSIÇÕES!G126</f>
        <v>32.1</v>
      </c>
      <c r="G189" s="217">
        <f t="shared" si="7"/>
        <v>39.700000000000003</v>
      </c>
      <c r="H189" s="127">
        <f t="shared" si="8"/>
        <v>15880</v>
      </c>
      <c r="I189" s="51"/>
      <c r="J189" s="19"/>
      <c r="K189" s="51"/>
    </row>
    <row r="190" spans="1:11" s="52" customFormat="1" x14ac:dyDescent="0.25">
      <c r="A190" s="122">
        <v>173</v>
      </c>
      <c r="B190" s="120" t="s">
        <v>281</v>
      </c>
      <c r="C190" s="97" t="s">
        <v>169</v>
      </c>
      <c r="D190" s="134" t="s">
        <v>11</v>
      </c>
      <c r="E190" s="193">
        <v>200</v>
      </c>
      <c r="F190" s="128">
        <v>37.07</v>
      </c>
      <c r="G190" s="217">
        <f t="shared" si="7"/>
        <v>45.85</v>
      </c>
      <c r="H190" s="127">
        <f t="shared" si="8"/>
        <v>9170</v>
      </c>
      <c r="I190" s="51"/>
      <c r="J190" s="19"/>
    </row>
    <row r="191" spans="1:11" s="52" customFormat="1" x14ac:dyDescent="0.25">
      <c r="A191" s="122">
        <v>174</v>
      </c>
      <c r="B191" s="120" t="s">
        <v>282</v>
      </c>
      <c r="C191" s="97" t="s">
        <v>170</v>
      </c>
      <c r="D191" s="134" t="s">
        <v>11</v>
      </c>
      <c r="E191" s="193">
        <v>200</v>
      </c>
      <c r="F191" s="128">
        <v>32.590000000000003</v>
      </c>
      <c r="G191" s="217">
        <f t="shared" si="7"/>
        <v>40.31</v>
      </c>
      <c r="H191" s="127">
        <f t="shared" si="8"/>
        <v>8062</v>
      </c>
      <c r="I191" s="51"/>
      <c r="J191" s="19"/>
    </row>
    <row r="192" spans="1:11" s="52" customFormat="1" x14ac:dyDescent="0.25">
      <c r="A192" s="122">
        <v>175</v>
      </c>
      <c r="B192" s="120" t="s">
        <v>283</v>
      </c>
      <c r="C192" s="97" t="s">
        <v>171</v>
      </c>
      <c r="D192" s="134" t="s">
        <v>11</v>
      </c>
      <c r="E192" s="193">
        <v>200</v>
      </c>
      <c r="F192" s="128">
        <v>37.26</v>
      </c>
      <c r="G192" s="217">
        <f t="shared" si="7"/>
        <v>46.09</v>
      </c>
      <c r="H192" s="127">
        <f t="shared" si="8"/>
        <v>9218</v>
      </c>
      <c r="I192" s="51"/>
      <c r="J192" s="19"/>
    </row>
    <row r="193" spans="1:10" s="52" customFormat="1" x14ac:dyDescent="0.25">
      <c r="A193" s="122">
        <v>176</v>
      </c>
      <c r="B193" s="120" t="s">
        <v>284</v>
      </c>
      <c r="C193" s="97" t="s">
        <v>172</v>
      </c>
      <c r="D193" s="134" t="s">
        <v>11</v>
      </c>
      <c r="E193" s="193">
        <v>50</v>
      </c>
      <c r="F193" s="128">
        <v>13.39</v>
      </c>
      <c r="G193" s="217">
        <f t="shared" si="7"/>
        <v>16.559999999999999</v>
      </c>
      <c r="H193" s="127">
        <f t="shared" si="8"/>
        <v>828</v>
      </c>
      <c r="I193" s="51"/>
      <c r="J193" s="19"/>
    </row>
    <row r="194" spans="1:10" s="52" customFormat="1" x14ac:dyDescent="0.25">
      <c r="A194" s="122">
        <v>177</v>
      </c>
      <c r="B194" s="120" t="s">
        <v>285</v>
      </c>
      <c r="C194" s="97" t="s">
        <v>173</v>
      </c>
      <c r="D194" s="134" t="s">
        <v>11</v>
      </c>
      <c r="E194" s="193">
        <v>50</v>
      </c>
      <c r="F194" s="128">
        <v>12.41</v>
      </c>
      <c r="G194" s="217">
        <f t="shared" si="7"/>
        <v>15.35</v>
      </c>
      <c r="H194" s="127">
        <f t="shared" si="8"/>
        <v>767.5</v>
      </c>
      <c r="I194" s="51"/>
      <c r="J194" s="19"/>
    </row>
    <row r="195" spans="1:10" s="52" customFormat="1" ht="15" customHeight="1" x14ac:dyDescent="0.25">
      <c r="A195" s="122">
        <v>178</v>
      </c>
      <c r="B195" s="120" t="s">
        <v>459</v>
      </c>
      <c r="C195" s="97" t="s">
        <v>458</v>
      </c>
      <c r="D195" s="134" t="s">
        <v>11</v>
      </c>
      <c r="E195" s="193">
        <v>200</v>
      </c>
      <c r="F195" s="137">
        <v>27.73</v>
      </c>
      <c r="G195" s="217">
        <f t="shared" si="7"/>
        <v>34.299999999999997</v>
      </c>
      <c r="H195" s="127">
        <f t="shared" si="8"/>
        <v>6860</v>
      </c>
      <c r="I195" s="51"/>
      <c r="J195" s="19"/>
    </row>
    <row r="196" spans="1:10" s="52" customFormat="1" ht="15" customHeight="1" x14ac:dyDescent="0.25">
      <c r="A196" s="122">
        <v>179</v>
      </c>
      <c r="B196" s="120" t="s">
        <v>461</v>
      </c>
      <c r="C196" s="97" t="s">
        <v>460</v>
      </c>
      <c r="D196" s="134" t="s">
        <v>11</v>
      </c>
      <c r="E196" s="193">
        <v>200</v>
      </c>
      <c r="F196" s="137">
        <v>32.08</v>
      </c>
      <c r="G196" s="217">
        <f t="shared" si="7"/>
        <v>39.68</v>
      </c>
      <c r="H196" s="127">
        <f t="shared" si="8"/>
        <v>7936</v>
      </c>
      <c r="I196" s="51"/>
      <c r="J196" s="19"/>
    </row>
    <row r="197" spans="1:10" s="52" customFormat="1" ht="15" customHeight="1" x14ac:dyDescent="0.25">
      <c r="A197" s="122">
        <v>180</v>
      </c>
      <c r="B197" s="120" t="s">
        <v>463</v>
      </c>
      <c r="C197" s="97" t="s">
        <v>462</v>
      </c>
      <c r="D197" s="134" t="s">
        <v>11</v>
      </c>
      <c r="E197" s="193">
        <v>200</v>
      </c>
      <c r="F197" s="130">
        <v>38.630000000000003</v>
      </c>
      <c r="G197" s="217">
        <f t="shared" ref="G197:G243" si="9">ROUND(F197*(1+0.2369),2)</f>
        <v>47.78</v>
      </c>
      <c r="H197" s="127">
        <f t="shared" si="8"/>
        <v>9556</v>
      </c>
      <c r="I197" s="51"/>
      <c r="J197" s="19"/>
    </row>
    <row r="198" spans="1:10" s="52" customFormat="1" x14ac:dyDescent="0.25">
      <c r="A198" s="122">
        <v>181</v>
      </c>
      <c r="B198" s="120" t="s">
        <v>286</v>
      </c>
      <c r="C198" s="97" t="s">
        <v>180</v>
      </c>
      <c r="D198" s="134" t="s">
        <v>11</v>
      </c>
      <c r="E198" s="193">
        <v>25</v>
      </c>
      <c r="F198" s="128">
        <v>166.03</v>
      </c>
      <c r="G198" s="217">
        <f t="shared" si="9"/>
        <v>205.36</v>
      </c>
      <c r="H198" s="127">
        <f t="shared" si="8"/>
        <v>5134</v>
      </c>
      <c r="I198" s="51"/>
      <c r="J198" s="19"/>
    </row>
    <row r="199" spans="1:10" s="52" customFormat="1" x14ac:dyDescent="0.25">
      <c r="A199" s="122">
        <v>182</v>
      </c>
      <c r="B199" s="120" t="s">
        <v>287</v>
      </c>
      <c r="C199" s="97" t="s">
        <v>176</v>
      </c>
      <c r="D199" s="134" t="s">
        <v>11</v>
      </c>
      <c r="E199" s="193">
        <v>25</v>
      </c>
      <c r="F199" s="128">
        <v>104.52</v>
      </c>
      <c r="G199" s="217">
        <f t="shared" si="9"/>
        <v>129.28</v>
      </c>
      <c r="H199" s="127">
        <f t="shared" si="8"/>
        <v>3232</v>
      </c>
      <c r="I199" s="51"/>
      <c r="J199" s="19"/>
    </row>
    <row r="200" spans="1:10" s="52" customFormat="1" x14ac:dyDescent="0.25">
      <c r="A200" s="122">
        <v>183</v>
      </c>
      <c r="B200" s="120" t="s">
        <v>288</v>
      </c>
      <c r="C200" s="97" t="s">
        <v>179</v>
      </c>
      <c r="D200" s="134" t="s">
        <v>11</v>
      </c>
      <c r="E200" s="191">
        <v>25</v>
      </c>
      <c r="F200" s="128">
        <v>116.88</v>
      </c>
      <c r="G200" s="217">
        <f t="shared" si="9"/>
        <v>144.57</v>
      </c>
      <c r="H200" s="127">
        <f t="shared" si="8"/>
        <v>3614.25</v>
      </c>
      <c r="I200" s="51"/>
      <c r="J200" s="19"/>
    </row>
    <row r="201" spans="1:10" s="52" customFormat="1" x14ac:dyDescent="0.25">
      <c r="A201" s="122">
        <v>184</v>
      </c>
      <c r="B201" s="120" t="s">
        <v>289</v>
      </c>
      <c r="C201" s="97" t="s">
        <v>177</v>
      </c>
      <c r="D201" s="134" t="s">
        <v>11</v>
      </c>
      <c r="E201" s="193">
        <v>25</v>
      </c>
      <c r="F201" s="128">
        <v>215.08</v>
      </c>
      <c r="G201" s="217">
        <f t="shared" si="9"/>
        <v>266.02999999999997</v>
      </c>
      <c r="H201" s="127">
        <f t="shared" si="8"/>
        <v>6650.75</v>
      </c>
      <c r="I201" s="51"/>
      <c r="J201" s="19"/>
    </row>
    <row r="202" spans="1:10" s="52" customFormat="1" x14ac:dyDescent="0.25">
      <c r="A202" s="122">
        <v>185</v>
      </c>
      <c r="B202" s="120" t="s">
        <v>290</v>
      </c>
      <c r="C202" s="97" t="s">
        <v>178</v>
      </c>
      <c r="D202" s="134" t="s">
        <v>11</v>
      </c>
      <c r="E202" s="193">
        <v>25</v>
      </c>
      <c r="F202" s="128">
        <v>226.06</v>
      </c>
      <c r="G202" s="217">
        <f t="shared" si="9"/>
        <v>279.61</v>
      </c>
      <c r="H202" s="127">
        <f t="shared" si="8"/>
        <v>6990.25</v>
      </c>
      <c r="I202" s="51"/>
      <c r="J202" s="19"/>
    </row>
    <row r="203" spans="1:10" s="52" customFormat="1" x14ac:dyDescent="0.25">
      <c r="A203" s="122">
        <v>186</v>
      </c>
      <c r="B203" s="120" t="s">
        <v>291</v>
      </c>
      <c r="C203" s="97" t="s">
        <v>186</v>
      </c>
      <c r="D203" s="134" t="s">
        <v>11</v>
      </c>
      <c r="E203" s="193">
        <v>250</v>
      </c>
      <c r="F203" s="128">
        <v>22.74</v>
      </c>
      <c r="G203" s="217">
        <f t="shared" si="9"/>
        <v>28.13</v>
      </c>
      <c r="H203" s="127">
        <f t="shared" si="8"/>
        <v>7032.5</v>
      </c>
      <c r="I203" s="51"/>
      <c r="J203" s="19"/>
    </row>
    <row r="204" spans="1:10" s="52" customFormat="1" ht="30" x14ac:dyDescent="0.25">
      <c r="A204" s="122">
        <v>187</v>
      </c>
      <c r="B204" s="120" t="s">
        <v>657</v>
      </c>
      <c r="C204" s="97" t="s">
        <v>656</v>
      </c>
      <c r="D204" s="134" t="s">
        <v>11</v>
      </c>
      <c r="E204" s="193">
        <v>50</v>
      </c>
      <c r="F204" s="126">
        <v>50.28</v>
      </c>
      <c r="G204" s="217">
        <f t="shared" si="9"/>
        <v>62.19</v>
      </c>
      <c r="H204" s="127">
        <f t="shared" si="8"/>
        <v>3109.5</v>
      </c>
      <c r="I204" s="51"/>
      <c r="J204" s="19"/>
    </row>
    <row r="205" spans="1:10" s="52" customFormat="1" ht="30" x14ac:dyDescent="0.25">
      <c r="A205" s="122">
        <v>188</v>
      </c>
      <c r="B205" s="120" t="s">
        <v>465</v>
      </c>
      <c r="C205" s="97" t="s">
        <v>464</v>
      </c>
      <c r="D205" s="134" t="s">
        <v>11</v>
      </c>
      <c r="E205" s="193">
        <v>50</v>
      </c>
      <c r="F205" s="126">
        <v>92.03</v>
      </c>
      <c r="G205" s="217">
        <f t="shared" si="9"/>
        <v>113.83</v>
      </c>
      <c r="H205" s="127">
        <f t="shared" si="8"/>
        <v>5691.5</v>
      </c>
      <c r="I205" s="51"/>
      <c r="J205" s="19"/>
    </row>
    <row r="206" spans="1:10" s="52" customFormat="1" ht="30" x14ac:dyDescent="0.25">
      <c r="A206" s="122">
        <v>189</v>
      </c>
      <c r="B206" s="120" t="s">
        <v>467</v>
      </c>
      <c r="C206" s="97" t="s">
        <v>466</v>
      </c>
      <c r="D206" s="134" t="s">
        <v>11</v>
      </c>
      <c r="E206" s="194">
        <v>50</v>
      </c>
      <c r="F206" s="126">
        <v>168.16</v>
      </c>
      <c r="G206" s="217">
        <f t="shared" si="9"/>
        <v>208</v>
      </c>
      <c r="H206" s="127">
        <f t="shared" si="8"/>
        <v>10400</v>
      </c>
      <c r="I206" s="51"/>
      <c r="J206" s="19"/>
    </row>
    <row r="207" spans="1:10" s="52" customFormat="1" x14ac:dyDescent="0.25">
      <c r="A207" s="122">
        <v>190</v>
      </c>
      <c r="B207" s="120" t="s">
        <v>523</v>
      </c>
      <c r="C207" s="97" t="s">
        <v>522</v>
      </c>
      <c r="D207" s="134" t="s">
        <v>11</v>
      </c>
      <c r="E207" s="194">
        <v>10</v>
      </c>
      <c r="F207" s="126">
        <v>31.84</v>
      </c>
      <c r="G207" s="217">
        <f t="shared" si="9"/>
        <v>39.380000000000003</v>
      </c>
      <c r="H207" s="127">
        <f t="shared" si="8"/>
        <v>393.8</v>
      </c>
      <c r="I207" s="51"/>
      <c r="J207" s="19"/>
    </row>
    <row r="208" spans="1:10" s="52" customFormat="1" ht="15" customHeight="1" x14ac:dyDescent="0.25">
      <c r="A208" s="122">
        <v>191</v>
      </c>
      <c r="B208" s="120" t="s">
        <v>409</v>
      </c>
      <c r="C208" s="97" t="s">
        <v>410</v>
      </c>
      <c r="D208" s="134" t="s">
        <v>11</v>
      </c>
      <c r="E208" s="193">
        <v>10</v>
      </c>
      <c r="F208" s="125">
        <v>26.02</v>
      </c>
      <c r="G208" s="217">
        <f t="shared" si="9"/>
        <v>32.18</v>
      </c>
      <c r="H208" s="127">
        <f t="shared" si="8"/>
        <v>321.8</v>
      </c>
      <c r="I208" s="51"/>
      <c r="J208" s="19"/>
    </row>
    <row r="209" spans="1:10" s="52" customFormat="1" ht="15" customHeight="1" x14ac:dyDescent="0.25">
      <c r="A209" s="122">
        <v>192</v>
      </c>
      <c r="B209" s="120" t="s">
        <v>420</v>
      </c>
      <c r="C209" s="97" t="s">
        <v>419</v>
      </c>
      <c r="D209" s="115" t="s">
        <v>11</v>
      </c>
      <c r="E209" s="191">
        <v>40</v>
      </c>
      <c r="F209" s="125">
        <v>34.75</v>
      </c>
      <c r="G209" s="217">
        <f t="shared" si="9"/>
        <v>42.98</v>
      </c>
      <c r="H209" s="127">
        <f t="shared" si="8"/>
        <v>1719.2</v>
      </c>
      <c r="I209" s="51"/>
      <c r="J209" s="19"/>
    </row>
    <row r="210" spans="1:10" s="52" customFormat="1" ht="30" x14ac:dyDescent="0.25">
      <c r="A210" s="122">
        <v>193</v>
      </c>
      <c r="B210" s="120" t="s">
        <v>418</v>
      </c>
      <c r="C210" s="97" t="s">
        <v>417</v>
      </c>
      <c r="D210" s="115" t="s">
        <v>11</v>
      </c>
      <c r="E210" s="191">
        <v>40</v>
      </c>
      <c r="F210" s="125">
        <v>25.41</v>
      </c>
      <c r="G210" s="217">
        <f t="shared" si="9"/>
        <v>31.43</v>
      </c>
      <c r="H210" s="127">
        <f t="shared" si="8"/>
        <v>1257.2</v>
      </c>
      <c r="I210" s="51"/>
      <c r="J210" s="19"/>
    </row>
    <row r="211" spans="1:10" s="52" customFormat="1" ht="30" x14ac:dyDescent="0.25">
      <c r="A211" s="122">
        <v>194</v>
      </c>
      <c r="B211" s="120" t="s">
        <v>330</v>
      </c>
      <c r="C211" s="97" t="s">
        <v>185</v>
      </c>
      <c r="D211" s="115" t="s">
        <v>11</v>
      </c>
      <c r="E211" s="191">
        <v>40</v>
      </c>
      <c r="F211" s="125">
        <v>19.850000000000001</v>
      </c>
      <c r="G211" s="217">
        <f t="shared" si="9"/>
        <v>24.55</v>
      </c>
      <c r="H211" s="127">
        <f t="shared" si="8"/>
        <v>982</v>
      </c>
      <c r="I211" s="51"/>
      <c r="J211" s="19"/>
    </row>
    <row r="212" spans="1:10" s="52" customFormat="1" ht="14.25" customHeight="1" x14ac:dyDescent="0.25">
      <c r="A212" s="122">
        <v>195</v>
      </c>
      <c r="B212" s="120" t="s">
        <v>525</v>
      </c>
      <c r="C212" s="97" t="s">
        <v>524</v>
      </c>
      <c r="D212" s="115" t="s">
        <v>11</v>
      </c>
      <c r="E212" s="191">
        <v>40</v>
      </c>
      <c r="F212" s="125">
        <v>32.96</v>
      </c>
      <c r="G212" s="217">
        <f t="shared" si="9"/>
        <v>40.770000000000003</v>
      </c>
      <c r="H212" s="127">
        <f t="shared" si="8"/>
        <v>1630.8</v>
      </c>
      <c r="I212" s="51"/>
      <c r="J212" s="19"/>
    </row>
    <row r="213" spans="1:10" s="52" customFormat="1" ht="14.25" customHeight="1" x14ac:dyDescent="0.25">
      <c r="A213" s="122">
        <v>196</v>
      </c>
      <c r="B213" s="120" t="s">
        <v>527</v>
      </c>
      <c r="C213" s="97" t="s">
        <v>526</v>
      </c>
      <c r="D213" s="115" t="s">
        <v>11</v>
      </c>
      <c r="E213" s="191">
        <v>40</v>
      </c>
      <c r="F213" s="129">
        <v>46.08</v>
      </c>
      <c r="G213" s="217">
        <f t="shared" si="9"/>
        <v>57</v>
      </c>
      <c r="H213" s="127">
        <f t="shared" si="8"/>
        <v>2280</v>
      </c>
      <c r="I213" s="51"/>
      <c r="J213" s="19"/>
    </row>
    <row r="214" spans="1:10" s="52" customFormat="1" ht="14.25" customHeight="1" x14ac:dyDescent="0.25">
      <c r="A214" s="122">
        <v>197</v>
      </c>
      <c r="B214" s="120" t="s">
        <v>411</v>
      </c>
      <c r="C214" s="97" t="s">
        <v>413</v>
      </c>
      <c r="D214" s="115" t="s">
        <v>11</v>
      </c>
      <c r="E214" s="191">
        <v>25</v>
      </c>
      <c r="F214" s="125">
        <v>16.98</v>
      </c>
      <c r="G214" s="217">
        <f t="shared" si="9"/>
        <v>21</v>
      </c>
      <c r="H214" s="127">
        <f t="shared" si="8"/>
        <v>525</v>
      </c>
      <c r="I214" s="51"/>
      <c r="J214" s="19"/>
    </row>
    <row r="215" spans="1:10" s="52" customFormat="1" ht="14.25" customHeight="1" x14ac:dyDescent="0.25">
      <c r="A215" s="122">
        <v>198</v>
      </c>
      <c r="B215" s="120" t="s">
        <v>412</v>
      </c>
      <c r="C215" s="97" t="s">
        <v>414</v>
      </c>
      <c r="D215" s="115" t="s">
        <v>11</v>
      </c>
      <c r="E215" s="191">
        <v>25</v>
      </c>
      <c r="F215" s="125">
        <v>18.43</v>
      </c>
      <c r="G215" s="217">
        <f t="shared" si="9"/>
        <v>22.8</v>
      </c>
      <c r="H215" s="127">
        <f t="shared" si="8"/>
        <v>570</v>
      </c>
      <c r="I215" s="51"/>
      <c r="J215" s="19"/>
    </row>
    <row r="216" spans="1:10" s="52" customFormat="1" ht="14.25" customHeight="1" x14ac:dyDescent="0.25">
      <c r="A216" s="122">
        <v>199</v>
      </c>
      <c r="B216" s="120" t="s">
        <v>416</v>
      </c>
      <c r="C216" s="97" t="s">
        <v>415</v>
      </c>
      <c r="D216" s="115" t="s">
        <v>11</v>
      </c>
      <c r="E216" s="191">
        <v>25</v>
      </c>
      <c r="F216" s="125">
        <v>27.22</v>
      </c>
      <c r="G216" s="217">
        <f t="shared" si="9"/>
        <v>33.67</v>
      </c>
      <c r="H216" s="127">
        <f t="shared" si="8"/>
        <v>841.75</v>
      </c>
      <c r="I216" s="51"/>
      <c r="J216" s="19"/>
    </row>
    <row r="217" spans="1:10" s="52" customFormat="1" ht="30" x14ac:dyDescent="0.25">
      <c r="A217" s="122">
        <v>200</v>
      </c>
      <c r="B217" s="124" t="s">
        <v>533</v>
      </c>
      <c r="C217" s="113" t="s">
        <v>529</v>
      </c>
      <c r="D217" s="134" t="s">
        <v>9</v>
      </c>
      <c r="E217" s="191">
        <v>300</v>
      </c>
      <c r="F217" s="125">
        <v>7.25</v>
      </c>
      <c r="G217" s="217">
        <f t="shared" si="9"/>
        <v>8.9700000000000006</v>
      </c>
      <c r="H217" s="127">
        <f t="shared" si="8"/>
        <v>2691</v>
      </c>
      <c r="I217" s="51"/>
      <c r="J217" s="19"/>
    </row>
    <row r="218" spans="1:10" s="52" customFormat="1" ht="30" x14ac:dyDescent="0.25">
      <c r="A218" s="122">
        <v>201</v>
      </c>
      <c r="B218" s="124" t="s">
        <v>534</v>
      </c>
      <c r="C218" s="113" t="s">
        <v>530</v>
      </c>
      <c r="D218" s="134" t="s">
        <v>9</v>
      </c>
      <c r="E218" s="191">
        <v>300</v>
      </c>
      <c r="F218" s="125">
        <v>5.66</v>
      </c>
      <c r="G218" s="217">
        <f t="shared" si="9"/>
        <v>7</v>
      </c>
      <c r="H218" s="127">
        <f t="shared" si="8"/>
        <v>2100</v>
      </c>
      <c r="I218" s="51"/>
      <c r="J218" s="19"/>
    </row>
    <row r="219" spans="1:10" s="52" customFormat="1" ht="30" x14ac:dyDescent="0.25">
      <c r="A219" s="122">
        <v>202</v>
      </c>
      <c r="B219" s="124" t="s">
        <v>535</v>
      </c>
      <c r="C219" s="113" t="s">
        <v>528</v>
      </c>
      <c r="D219" s="134" t="s">
        <v>9</v>
      </c>
      <c r="E219" s="191">
        <v>300</v>
      </c>
      <c r="F219" s="125">
        <v>7.61</v>
      </c>
      <c r="G219" s="217">
        <f t="shared" si="9"/>
        <v>9.41</v>
      </c>
      <c r="H219" s="127">
        <f t="shared" si="8"/>
        <v>2823</v>
      </c>
      <c r="I219" s="51"/>
      <c r="J219" s="19"/>
    </row>
    <row r="220" spans="1:10" s="52" customFormat="1" ht="30" x14ac:dyDescent="0.25">
      <c r="A220" s="122">
        <v>203</v>
      </c>
      <c r="B220" s="124" t="s">
        <v>536</v>
      </c>
      <c r="C220" s="113" t="s">
        <v>531</v>
      </c>
      <c r="D220" s="134" t="s">
        <v>11</v>
      </c>
      <c r="E220" s="191">
        <v>100</v>
      </c>
      <c r="F220" s="125">
        <v>3.73</v>
      </c>
      <c r="G220" s="217">
        <f t="shared" si="9"/>
        <v>4.6100000000000003</v>
      </c>
      <c r="H220" s="127">
        <f t="shared" si="8"/>
        <v>461</v>
      </c>
      <c r="I220" s="51"/>
      <c r="J220" s="19"/>
    </row>
    <row r="221" spans="1:10" s="52" customFormat="1" ht="30" x14ac:dyDescent="0.25">
      <c r="A221" s="122">
        <v>204</v>
      </c>
      <c r="B221" s="124" t="s">
        <v>537</v>
      </c>
      <c r="C221" s="113" t="s">
        <v>532</v>
      </c>
      <c r="D221" s="134" t="s">
        <v>11</v>
      </c>
      <c r="E221" s="191">
        <v>100</v>
      </c>
      <c r="F221" s="125">
        <v>4.55</v>
      </c>
      <c r="G221" s="217">
        <f t="shared" si="9"/>
        <v>5.63</v>
      </c>
      <c r="H221" s="127">
        <f t="shared" si="8"/>
        <v>563</v>
      </c>
      <c r="I221" s="51"/>
      <c r="J221" s="19"/>
    </row>
    <row r="222" spans="1:10" s="52" customFormat="1" ht="30" x14ac:dyDescent="0.25">
      <c r="A222" s="122">
        <v>205</v>
      </c>
      <c r="B222" s="124" t="s">
        <v>538</v>
      </c>
      <c r="C222" s="113" t="s">
        <v>688</v>
      </c>
      <c r="D222" s="134" t="s">
        <v>11</v>
      </c>
      <c r="E222" s="191">
        <v>100</v>
      </c>
      <c r="F222" s="125">
        <v>5.24</v>
      </c>
      <c r="G222" s="217">
        <f t="shared" si="9"/>
        <v>6.48</v>
      </c>
      <c r="H222" s="127">
        <f t="shared" si="8"/>
        <v>648</v>
      </c>
      <c r="I222" s="51"/>
      <c r="J222" s="19"/>
    </row>
    <row r="223" spans="1:10" s="52" customFormat="1" ht="30" x14ac:dyDescent="0.25">
      <c r="A223" s="122">
        <v>206</v>
      </c>
      <c r="B223" s="124" t="s">
        <v>539</v>
      </c>
      <c r="C223" s="113" t="s">
        <v>689</v>
      </c>
      <c r="D223" s="134" t="s">
        <v>11</v>
      </c>
      <c r="E223" s="191">
        <v>100</v>
      </c>
      <c r="F223" s="125">
        <v>6.1</v>
      </c>
      <c r="G223" s="217">
        <f t="shared" si="9"/>
        <v>7.55</v>
      </c>
      <c r="H223" s="127">
        <f t="shared" si="8"/>
        <v>755</v>
      </c>
      <c r="I223" s="51"/>
      <c r="J223" s="19"/>
    </row>
    <row r="224" spans="1:10" s="52" customFormat="1" ht="30" x14ac:dyDescent="0.25">
      <c r="A224" s="122">
        <v>207</v>
      </c>
      <c r="B224" s="124" t="s">
        <v>540</v>
      </c>
      <c r="C224" s="113" t="s">
        <v>690</v>
      </c>
      <c r="D224" s="134" t="s">
        <v>11</v>
      </c>
      <c r="E224" s="191">
        <v>100</v>
      </c>
      <c r="F224" s="125">
        <v>7.31</v>
      </c>
      <c r="G224" s="217">
        <f t="shared" si="9"/>
        <v>9.0399999999999991</v>
      </c>
      <c r="H224" s="127">
        <f t="shared" si="8"/>
        <v>904</v>
      </c>
      <c r="I224" s="51"/>
      <c r="J224" s="19"/>
    </row>
    <row r="225" spans="1:10" s="52" customFormat="1" ht="30" x14ac:dyDescent="0.25">
      <c r="A225" s="122">
        <v>208</v>
      </c>
      <c r="B225" s="124" t="s">
        <v>541</v>
      </c>
      <c r="C225" s="113" t="s">
        <v>691</v>
      </c>
      <c r="D225" s="134" t="s">
        <v>11</v>
      </c>
      <c r="E225" s="191">
        <v>100</v>
      </c>
      <c r="F225" s="125">
        <v>8.39</v>
      </c>
      <c r="G225" s="217">
        <f t="shared" si="9"/>
        <v>10.38</v>
      </c>
      <c r="H225" s="127">
        <f t="shared" si="8"/>
        <v>1038</v>
      </c>
      <c r="I225" s="51"/>
      <c r="J225" s="19"/>
    </row>
    <row r="226" spans="1:10" s="52" customFormat="1" ht="30" x14ac:dyDescent="0.25">
      <c r="A226" s="122">
        <v>209</v>
      </c>
      <c r="B226" s="124" t="s">
        <v>542</v>
      </c>
      <c r="C226" s="113" t="s">
        <v>692</v>
      </c>
      <c r="D226" s="134" t="s">
        <v>9</v>
      </c>
      <c r="E226" s="191">
        <v>1500</v>
      </c>
      <c r="F226" s="125">
        <v>1.79</v>
      </c>
      <c r="G226" s="217">
        <f t="shared" si="9"/>
        <v>2.21</v>
      </c>
      <c r="H226" s="127">
        <f t="shared" si="8"/>
        <v>3315</v>
      </c>
      <c r="I226" s="51"/>
      <c r="J226" s="19"/>
    </row>
    <row r="227" spans="1:10" s="52" customFormat="1" ht="30" x14ac:dyDescent="0.25">
      <c r="A227" s="122">
        <v>210</v>
      </c>
      <c r="B227" s="124" t="s">
        <v>543</v>
      </c>
      <c r="C227" s="113" t="s">
        <v>693</v>
      </c>
      <c r="D227" s="134" t="s">
        <v>9</v>
      </c>
      <c r="E227" s="191">
        <v>1500</v>
      </c>
      <c r="F227" s="125">
        <v>2.6</v>
      </c>
      <c r="G227" s="217">
        <f t="shared" si="9"/>
        <v>3.22</v>
      </c>
      <c r="H227" s="127">
        <f t="shared" si="8"/>
        <v>4830</v>
      </c>
      <c r="I227" s="51"/>
      <c r="J227" s="19"/>
    </row>
    <row r="228" spans="1:10" s="52" customFormat="1" ht="30" x14ac:dyDescent="0.25">
      <c r="A228" s="122">
        <v>211</v>
      </c>
      <c r="B228" s="124" t="s">
        <v>544</v>
      </c>
      <c r="C228" s="113" t="s">
        <v>694</v>
      </c>
      <c r="D228" s="134" t="s">
        <v>9</v>
      </c>
      <c r="E228" s="191">
        <v>1500</v>
      </c>
      <c r="F228" s="125">
        <v>4.2699999999999996</v>
      </c>
      <c r="G228" s="217">
        <f t="shared" si="9"/>
        <v>5.28</v>
      </c>
      <c r="H228" s="127">
        <f t="shared" si="8"/>
        <v>7920</v>
      </c>
      <c r="I228" s="51"/>
      <c r="J228" s="19"/>
    </row>
    <row r="229" spans="1:10" s="52" customFormat="1" x14ac:dyDescent="0.25">
      <c r="A229" s="122">
        <v>212</v>
      </c>
      <c r="B229" s="124" t="s">
        <v>545</v>
      </c>
      <c r="C229" s="113" t="s">
        <v>695</v>
      </c>
      <c r="D229" s="134" t="s">
        <v>11</v>
      </c>
      <c r="E229" s="191">
        <v>25</v>
      </c>
      <c r="F229" s="125">
        <v>6.38</v>
      </c>
      <c r="G229" s="217">
        <f t="shared" si="9"/>
        <v>7.89</v>
      </c>
      <c r="H229" s="127">
        <f t="shared" si="8"/>
        <v>197.25</v>
      </c>
      <c r="I229" s="51"/>
      <c r="J229" s="19"/>
    </row>
    <row r="230" spans="1:10" s="52" customFormat="1" ht="15" customHeight="1" x14ac:dyDescent="0.25">
      <c r="A230" s="122">
        <v>213</v>
      </c>
      <c r="B230" s="124" t="s">
        <v>546</v>
      </c>
      <c r="C230" s="113" t="s">
        <v>696</v>
      </c>
      <c r="D230" s="134" t="s">
        <v>11</v>
      </c>
      <c r="E230" s="191">
        <v>60</v>
      </c>
      <c r="F230" s="125">
        <v>5.81</v>
      </c>
      <c r="G230" s="217">
        <f t="shared" si="9"/>
        <v>7.19</v>
      </c>
      <c r="H230" s="127">
        <f t="shared" si="8"/>
        <v>431.4</v>
      </c>
      <c r="I230" s="51"/>
      <c r="J230" s="19"/>
    </row>
    <row r="231" spans="1:10" s="52" customFormat="1" ht="15" customHeight="1" x14ac:dyDescent="0.25">
      <c r="A231" s="122">
        <v>214</v>
      </c>
      <c r="B231" s="124" t="s">
        <v>659</v>
      </c>
      <c r="C231" s="113" t="s">
        <v>697</v>
      </c>
      <c r="D231" s="134" t="s">
        <v>11</v>
      </c>
      <c r="E231" s="191">
        <v>40</v>
      </c>
      <c r="F231" s="125">
        <v>8.73</v>
      </c>
      <c r="G231" s="217">
        <f t="shared" si="9"/>
        <v>10.8</v>
      </c>
      <c r="H231" s="127">
        <f t="shared" si="8"/>
        <v>432</v>
      </c>
      <c r="I231" s="51"/>
      <c r="J231" s="19"/>
    </row>
    <row r="232" spans="1:10" s="52" customFormat="1" ht="15" customHeight="1" x14ac:dyDescent="0.25">
      <c r="A232" s="122">
        <v>215</v>
      </c>
      <c r="B232" s="124" t="s">
        <v>660</v>
      </c>
      <c r="C232" s="113" t="s">
        <v>698</v>
      </c>
      <c r="D232" s="134" t="s">
        <v>11</v>
      </c>
      <c r="E232" s="191">
        <v>50</v>
      </c>
      <c r="F232" s="125">
        <v>9.1199999999999992</v>
      </c>
      <c r="G232" s="217">
        <f t="shared" si="9"/>
        <v>11.28</v>
      </c>
      <c r="H232" s="127">
        <f t="shared" si="8"/>
        <v>564</v>
      </c>
      <c r="I232" s="51"/>
      <c r="J232" s="19"/>
    </row>
    <row r="233" spans="1:10" s="52" customFormat="1" ht="15" customHeight="1" x14ac:dyDescent="0.25">
      <c r="A233" s="122">
        <v>216</v>
      </c>
      <c r="B233" s="124" t="s">
        <v>661</v>
      </c>
      <c r="C233" s="113" t="s">
        <v>658</v>
      </c>
      <c r="D233" s="134" t="s">
        <v>11</v>
      </c>
      <c r="E233" s="191">
        <v>25</v>
      </c>
      <c r="F233" s="125">
        <v>9.81</v>
      </c>
      <c r="G233" s="217">
        <f t="shared" si="9"/>
        <v>12.13</v>
      </c>
      <c r="H233" s="127">
        <f t="shared" si="8"/>
        <v>303.25</v>
      </c>
      <c r="I233" s="51"/>
      <c r="J233" s="19"/>
    </row>
    <row r="234" spans="1:10" s="52" customFormat="1" ht="15" customHeight="1" x14ac:dyDescent="0.25">
      <c r="A234" s="122">
        <v>217</v>
      </c>
      <c r="B234" s="124" t="s">
        <v>662</v>
      </c>
      <c r="C234" s="113" t="s">
        <v>699</v>
      </c>
      <c r="D234" s="134" t="s">
        <v>11</v>
      </c>
      <c r="E234" s="191">
        <v>20</v>
      </c>
      <c r="F234" s="125">
        <v>10.68</v>
      </c>
      <c r="G234" s="217">
        <f t="shared" si="9"/>
        <v>13.21</v>
      </c>
      <c r="H234" s="127">
        <f t="shared" si="8"/>
        <v>264.2</v>
      </c>
      <c r="I234" s="51"/>
      <c r="J234" s="19"/>
    </row>
    <row r="235" spans="1:10" s="52" customFormat="1" ht="15" customHeight="1" x14ac:dyDescent="0.25">
      <c r="A235" s="122">
        <v>218</v>
      </c>
      <c r="B235" s="124" t="s">
        <v>663</v>
      </c>
      <c r="C235" s="113" t="s">
        <v>700</v>
      </c>
      <c r="D235" s="134" t="s">
        <v>11</v>
      </c>
      <c r="E235" s="191">
        <v>10</v>
      </c>
      <c r="F235" s="125">
        <v>70.17</v>
      </c>
      <c r="G235" s="217">
        <f t="shared" si="9"/>
        <v>86.79</v>
      </c>
      <c r="H235" s="127">
        <f t="shared" si="8"/>
        <v>867.9</v>
      </c>
      <c r="I235" s="51"/>
      <c r="J235" s="19"/>
    </row>
    <row r="236" spans="1:10" s="52" customFormat="1" ht="30" x14ac:dyDescent="0.25">
      <c r="A236" s="122">
        <v>219</v>
      </c>
      <c r="B236" s="124" t="s">
        <v>672</v>
      </c>
      <c r="C236" s="113" t="s">
        <v>673</v>
      </c>
      <c r="D236" s="134" t="s">
        <v>11</v>
      </c>
      <c r="E236" s="191">
        <v>5</v>
      </c>
      <c r="F236" s="138">
        <v>73.62</v>
      </c>
      <c r="G236" s="217">
        <f t="shared" si="9"/>
        <v>91.06</v>
      </c>
      <c r="H236" s="127">
        <f t="shared" si="8"/>
        <v>455.3</v>
      </c>
      <c r="I236" s="51"/>
      <c r="J236" s="19"/>
    </row>
    <row r="237" spans="1:10" s="52" customFormat="1" ht="30" customHeight="1" x14ac:dyDescent="0.25">
      <c r="A237" s="122">
        <v>220</v>
      </c>
      <c r="B237" s="124" t="s">
        <v>675</v>
      </c>
      <c r="C237" s="113" t="s">
        <v>674</v>
      </c>
      <c r="D237" s="134" t="s">
        <v>11</v>
      </c>
      <c r="E237" s="195">
        <v>2</v>
      </c>
      <c r="F237" s="128">
        <v>263.29000000000002</v>
      </c>
      <c r="G237" s="217">
        <f t="shared" si="9"/>
        <v>325.66000000000003</v>
      </c>
      <c r="H237" s="127">
        <f t="shared" si="8"/>
        <v>651.32000000000005</v>
      </c>
      <c r="I237" s="51"/>
      <c r="J237" s="19"/>
    </row>
    <row r="238" spans="1:10" ht="15" customHeight="1" x14ac:dyDescent="0.25">
      <c r="A238" s="240" t="s">
        <v>122</v>
      </c>
      <c r="B238" s="241"/>
      <c r="C238" s="241"/>
      <c r="D238" s="241"/>
      <c r="E238" s="241"/>
      <c r="F238" s="241"/>
      <c r="G238" s="241"/>
      <c r="H238" s="242"/>
      <c r="I238" s="51"/>
    </row>
    <row r="239" spans="1:10" s="52" customFormat="1" x14ac:dyDescent="0.25">
      <c r="A239" s="106">
        <v>221</v>
      </c>
      <c r="B239" s="48" t="s">
        <v>671</v>
      </c>
      <c r="C239" s="103" t="str">
        <f>UPPER("Cordão de solda elétrica - eletrodo 7018/6018 - 4mm")</f>
        <v>CORDÃO DE SOLDA ELÉTRICA - ELETRODO 7018/6018 - 4MM</v>
      </c>
      <c r="D239" s="115" t="s">
        <v>189</v>
      </c>
      <c r="E239" s="191">
        <v>1000</v>
      </c>
      <c r="F239" s="117">
        <f>COMPOSIÇÕES!G133</f>
        <v>0.55000000000000004</v>
      </c>
      <c r="G239" s="217">
        <f t="shared" si="9"/>
        <v>0.68</v>
      </c>
      <c r="H239" s="127">
        <f t="shared" si="8"/>
        <v>680</v>
      </c>
      <c r="I239" s="51"/>
      <c r="J239" s="19"/>
    </row>
    <row r="240" spans="1:10" s="52" customFormat="1" ht="15" customHeight="1" x14ac:dyDescent="0.25">
      <c r="A240" s="106">
        <v>222</v>
      </c>
      <c r="B240" s="50" t="s">
        <v>292</v>
      </c>
      <c r="C240" s="107" t="s">
        <v>191</v>
      </c>
      <c r="D240" s="115" t="s">
        <v>9</v>
      </c>
      <c r="E240" s="191">
        <v>5</v>
      </c>
      <c r="F240" s="126">
        <v>41.36</v>
      </c>
      <c r="G240" s="217">
        <f t="shared" si="9"/>
        <v>51.16</v>
      </c>
      <c r="H240" s="127">
        <f t="shared" si="8"/>
        <v>255.8</v>
      </c>
      <c r="I240" s="51"/>
      <c r="J240" s="19"/>
    </row>
    <row r="241" spans="1:11" s="52" customFormat="1" x14ac:dyDescent="0.25">
      <c r="A241" s="106">
        <v>223</v>
      </c>
      <c r="B241" s="48" t="s">
        <v>397</v>
      </c>
      <c r="C241" s="103" t="s">
        <v>396</v>
      </c>
      <c r="D241" s="115" t="s">
        <v>9</v>
      </c>
      <c r="E241" s="191">
        <v>30</v>
      </c>
      <c r="F241" s="138">
        <v>62.61</v>
      </c>
      <c r="G241" s="217">
        <f t="shared" si="9"/>
        <v>77.44</v>
      </c>
      <c r="H241" s="127">
        <f t="shared" si="8"/>
        <v>2323.1999999999998</v>
      </c>
      <c r="I241" s="51"/>
      <c r="J241" s="19"/>
      <c r="K241" s="51"/>
    </row>
    <row r="242" spans="1:11" s="52" customFormat="1" ht="15" customHeight="1" x14ac:dyDescent="0.25">
      <c r="A242" s="106">
        <v>224</v>
      </c>
      <c r="B242" s="50" t="s">
        <v>399</v>
      </c>
      <c r="C242" s="97" t="s">
        <v>398</v>
      </c>
      <c r="D242" s="115" t="s">
        <v>9</v>
      </c>
      <c r="E242" s="191">
        <v>10</v>
      </c>
      <c r="F242" s="117">
        <v>339.83</v>
      </c>
      <c r="G242" s="217">
        <f t="shared" si="9"/>
        <v>420.34</v>
      </c>
      <c r="H242" s="127">
        <f t="shared" si="8"/>
        <v>4203.3999999999996</v>
      </c>
      <c r="I242" s="51"/>
      <c r="J242" s="19"/>
    </row>
    <row r="243" spans="1:11" s="52" customFormat="1" ht="45" customHeight="1" thickBot="1" x14ac:dyDescent="0.3">
      <c r="A243" s="122">
        <v>225</v>
      </c>
      <c r="B243" s="197" t="s">
        <v>725</v>
      </c>
      <c r="C243" s="114" t="s">
        <v>91</v>
      </c>
      <c r="D243" s="139" t="s">
        <v>11</v>
      </c>
      <c r="E243" s="196">
        <v>12</v>
      </c>
      <c r="F243" s="140">
        <f>COMPOSIÇÕES!G203</f>
        <v>2206.17</v>
      </c>
      <c r="G243" s="217">
        <f t="shared" si="9"/>
        <v>2728.81</v>
      </c>
      <c r="H243" s="127">
        <f t="shared" ref="H243" si="10">ROUND(E243*G243,2)</f>
        <v>32745.72</v>
      </c>
      <c r="I243" s="51"/>
      <c r="J243" s="19"/>
    </row>
    <row r="244" spans="1:11" ht="15.75" thickBot="1" x14ac:dyDescent="0.3">
      <c r="A244" s="235" t="s">
        <v>391</v>
      </c>
      <c r="B244" s="236"/>
      <c r="C244" s="236"/>
      <c r="D244" s="236"/>
      <c r="E244" s="236"/>
      <c r="F244" s="236"/>
      <c r="G244" s="218"/>
      <c r="H244" s="108">
        <f>SUM(H10:H39,H41:H45,H47:H56,H58:H103,H105:H112,H114:H130,H132:H155,H157:H187,H189:H237,H239:H243)</f>
        <v>961706.84000000032</v>
      </c>
      <c r="I244" s="93"/>
      <c r="J244" s="93"/>
    </row>
    <row r="245" spans="1:11" x14ac:dyDescent="0.25">
      <c r="D245" s="19"/>
    </row>
    <row r="246" spans="1:11" ht="15.75" thickBot="1" x14ac:dyDescent="0.3">
      <c r="B246" s="109"/>
    </row>
    <row r="247" spans="1:11" ht="16.5" thickBot="1" x14ac:dyDescent="0.3">
      <c r="A247" s="234" t="s">
        <v>547</v>
      </c>
      <c r="B247" s="234"/>
      <c r="C247" s="234"/>
      <c r="D247" s="234"/>
      <c r="E247" s="234"/>
      <c r="F247" s="234"/>
      <c r="G247" s="234"/>
      <c r="H247" s="234"/>
      <c r="I247" s="219"/>
    </row>
    <row r="248" spans="1:11" x14ac:dyDescent="0.25">
      <c r="C248" s="100"/>
      <c r="D248" s="100"/>
      <c r="F248" s="100"/>
      <c r="G248" s="100"/>
      <c r="H248" s="100"/>
    </row>
    <row r="249" spans="1:11" x14ac:dyDescent="0.25">
      <c r="C249" s="100"/>
      <c r="D249" s="100"/>
      <c r="F249" s="100"/>
      <c r="G249" s="100"/>
      <c r="H249" s="100"/>
    </row>
    <row r="250" spans="1:11" ht="16.5" thickBot="1" x14ac:dyDescent="0.3">
      <c r="A250" s="231"/>
      <c r="B250" s="231"/>
    </row>
    <row r="251" spans="1:11" ht="15.75" x14ac:dyDescent="0.25">
      <c r="A251" s="110" t="s">
        <v>400</v>
      </c>
      <c r="B251" s="110"/>
    </row>
    <row r="252" spans="1:11" ht="15.75" x14ac:dyDescent="0.25">
      <c r="A252" s="110" t="s">
        <v>401</v>
      </c>
      <c r="B252" s="110"/>
    </row>
    <row r="253" spans="1:11" x14ac:dyDescent="0.25">
      <c r="B253" s="85"/>
    </row>
    <row r="254" spans="1:11" x14ac:dyDescent="0.25">
      <c r="B254" s="85"/>
    </row>
    <row r="255" spans="1:11" x14ac:dyDescent="0.25">
      <c r="B255" s="85"/>
      <c r="C255" s="19" t="s">
        <v>402</v>
      </c>
    </row>
    <row r="256" spans="1:11" x14ac:dyDescent="0.25">
      <c r="B256" s="85"/>
    </row>
    <row r="257" spans="2:2" x14ac:dyDescent="0.25">
      <c r="B257" s="85"/>
    </row>
    <row r="258" spans="2:2" x14ac:dyDescent="0.25">
      <c r="B258" s="85"/>
    </row>
    <row r="259" spans="2:2" x14ac:dyDescent="0.25">
      <c r="B259" s="85"/>
    </row>
    <row r="260" spans="2:2" x14ac:dyDescent="0.25">
      <c r="B260" s="85"/>
    </row>
    <row r="261" spans="2:2" x14ac:dyDescent="0.25">
      <c r="B261" s="85"/>
    </row>
    <row r="262" spans="2:2" x14ac:dyDescent="0.25">
      <c r="B262" s="85"/>
    </row>
    <row r="263" spans="2:2" x14ac:dyDescent="0.25">
      <c r="B263" s="85"/>
    </row>
    <row r="264" spans="2:2" x14ac:dyDescent="0.25">
      <c r="B264" s="85"/>
    </row>
    <row r="265" spans="2:2" x14ac:dyDescent="0.25">
      <c r="B265" s="85"/>
    </row>
    <row r="266" spans="2:2" x14ac:dyDescent="0.25">
      <c r="B266" s="85"/>
    </row>
    <row r="267" spans="2:2" x14ac:dyDescent="0.25">
      <c r="B267" s="85"/>
    </row>
    <row r="268" spans="2:2" x14ac:dyDescent="0.25">
      <c r="B268" s="85"/>
    </row>
    <row r="269" spans="2:2" x14ac:dyDescent="0.25">
      <c r="B269" s="85"/>
    </row>
    <row r="270" spans="2:2" x14ac:dyDescent="0.25">
      <c r="B270" s="85"/>
    </row>
    <row r="271" spans="2:2" x14ac:dyDescent="0.25">
      <c r="B271" s="85"/>
    </row>
    <row r="272" spans="2:2" x14ac:dyDescent="0.25">
      <c r="B272" s="85"/>
    </row>
    <row r="273" spans="2:2" x14ac:dyDescent="0.25">
      <c r="B273" s="85"/>
    </row>
    <row r="274" spans="2:2" x14ac:dyDescent="0.25">
      <c r="B274" s="85"/>
    </row>
    <row r="275" spans="2:2" x14ac:dyDescent="0.25">
      <c r="B275" s="85"/>
    </row>
    <row r="276" spans="2:2" x14ac:dyDescent="0.25">
      <c r="B276" s="85"/>
    </row>
    <row r="277" spans="2:2" x14ac:dyDescent="0.25">
      <c r="B277" s="85"/>
    </row>
    <row r="278" spans="2:2" x14ac:dyDescent="0.25">
      <c r="B278" s="85"/>
    </row>
    <row r="279" spans="2:2" x14ac:dyDescent="0.25">
      <c r="B279" s="85"/>
    </row>
    <row r="280" spans="2:2" x14ac:dyDescent="0.25">
      <c r="B280" s="85"/>
    </row>
    <row r="281" spans="2:2" x14ac:dyDescent="0.25">
      <c r="B281" s="85"/>
    </row>
    <row r="282" spans="2:2" x14ac:dyDescent="0.25">
      <c r="B282" s="85"/>
    </row>
    <row r="283" spans="2:2" x14ac:dyDescent="0.25">
      <c r="B283" s="85"/>
    </row>
    <row r="284" spans="2:2" x14ac:dyDescent="0.25">
      <c r="B284" s="85"/>
    </row>
    <row r="285" spans="2:2" x14ac:dyDescent="0.25">
      <c r="B285" s="85"/>
    </row>
    <row r="286" spans="2:2" x14ac:dyDescent="0.25">
      <c r="B286" s="85"/>
    </row>
    <row r="287" spans="2:2" x14ac:dyDescent="0.25">
      <c r="B287" s="85"/>
    </row>
    <row r="288" spans="2:2" x14ac:dyDescent="0.25">
      <c r="B288" s="85"/>
    </row>
    <row r="289" spans="2:2" x14ac:dyDescent="0.25">
      <c r="B289" s="85"/>
    </row>
    <row r="290" spans="2:2" x14ac:dyDescent="0.25">
      <c r="B290" s="85"/>
    </row>
    <row r="291" spans="2:2" x14ac:dyDescent="0.25">
      <c r="B291" s="85"/>
    </row>
    <row r="292" spans="2:2" x14ac:dyDescent="0.25">
      <c r="B292" s="85"/>
    </row>
    <row r="293" spans="2:2" x14ac:dyDescent="0.25">
      <c r="B293" s="85"/>
    </row>
    <row r="294" spans="2:2" x14ac:dyDescent="0.25">
      <c r="B294" s="85"/>
    </row>
    <row r="295" spans="2:2" x14ac:dyDescent="0.25">
      <c r="B295" s="85"/>
    </row>
    <row r="296" spans="2:2" x14ac:dyDescent="0.25">
      <c r="B296" s="85"/>
    </row>
    <row r="297" spans="2:2" x14ac:dyDescent="0.25">
      <c r="B297" s="85"/>
    </row>
    <row r="298" spans="2:2" x14ac:dyDescent="0.25">
      <c r="B298" s="85"/>
    </row>
    <row r="299" spans="2:2" x14ac:dyDescent="0.25">
      <c r="B299" s="85"/>
    </row>
    <row r="300" spans="2:2" x14ac:dyDescent="0.25">
      <c r="B300" s="85"/>
    </row>
    <row r="301" spans="2:2" x14ac:dyDescent="0.25">
      <c r="B301" s="85"/>
    </row>
    <row r="302" spans="2:2" x14ac:dyDescent="0.25">
      <c r="B302" s="85"/>
    </row>
    <row r="303" spans="2:2" x14ac:dyDescent="0.25">
      <c r="B303" s="85"/>
    </row>
    <row r="304" spans="2:2" x14ac:dyDescent="0.25">
      <c r="B304" s="85"/>
    </row>
    <row r="305" spans="2:2" x14ac:dyDescent="0.25">
      <c r="B305" s="85"/>
    </row>
    <row r="306" spans="2:2" x14ac:dyDescent="0.25">
      <c r="B306" s="85"/>
    </row>
    <row r="307" spans="2:2" x14ac:dyDescent="0.25">
      <c r="B307" s="85"/>
    </row>
    <row r="308" spans="2:2" x14ac:dyDescent="0.25">
      <c r="B308" s="85"/>
    </row>
    <row r="309" spans="2:2" x14ac:dyDescent="0.25">
      <c r="B309" s="85"/>
    </row>
    <row r="310" spans="2:2" x14ac:dyDescent="0.25">
      <c r="B310" s="85"/>
    </row>
    <row r="311" spans="2:2" x14ac:dyDescent="0.25">
      <c r="B311" s="85"/>
    </row>
    <row r="312" spans="2:2" x14ac:dyDescent="0.25">
      <c r="B312" s="85"/>
    </row>
    <row r="313" spans="2:2" x14ac:dyDescent="0.25">
      <c r="B313" s="85"/>
    </row>
    <row r="314" spans="2:2" x14ac:dyDescent="0.25">
      <c r="B314" s="85"/>
    </row>
    <row r="315" spans="2:2" x14ac:dyDescent="0.25">
      <c r="B315" s="85"/>
    </row>
    <row r="316" spans="2:2" x14ac:dyDescent="0.25">
      <c r="B316" s="85"/>
    </row>
    <row r="317" spans="2:2" x14ac:dyDescent="0.25">
      <c r="B317" s="85"/>
    </row>
    <row r="318" spans="2:2" x14ac:dyDescent="0.25">
      <c r="B318" s="85"/>
    </row>
    <row r="319" spans="2:2" x14ac:dyDescent="0.25">
      <c r="B319" s="85"/>
    </row>
    <row r="320" spans="2:2" x14ac:dyDescent="0.25">
      <c r="B320" s="85"/>
    </row>
    <row r="321" spans="2:2" x14ac:dyDescent="0.25">
      <c r="B321" s="85"/>
    </row>
    <row r="322" spans="2:2" x14ac:dyDescent="0.25">
      <c r="B322" s="85"/>
    </row>
    <row r="323" spans="2:2" x14ac:dyDescent="0.25">
      <c r="B323" s="85"/>
    </row>
    <row r="324" spans="2:2" x14ac:dyDescent="0.25">
      <c r="B324" s="85"/>
    </row>
    <row r="325" spans="2:2" x14ac:dyDescent="0.25">
      <c r="B325" s="85"/>
    </row>
    <row r="326" spans="2:2" x14ac:dyDescent="0.25">
      <c r="B326" s="85"/>
    </row>
    <row r="327" spans="2:2" x14ac:dyDescent="0.25">
      <c r="B327" s="85"/>
    </row>
    <row r="328" spans="2:2" x14ac:dyDescent="0.25">
      <c r="B328" s="85"/>
    </row>
    <row r="329" spans="2:2" x14ac:dyDescent="0.25">
      <c r="B329" s="85"/>
    </row>
    <row r="330" spans="2:2" x14ac:dyDescent="0.25">
      <c r="B330" s="85"/>
    </row>
    <row r="331" spans="2:2" x14ac:dyDescent="0.25">
      <c r="B331" s="85"/>
    </row>
    <row r="332" spans="2:2" x14ac:dyDescent="0.25">
      <c r="B332" s="85"/>
    </row>
    <row r="333" spans="2:2" x14ac:dyDescent="0.25">
      <c r="B333" s="85"/>
    </row>
    <row r="334" spans="2:2" x14ac:dyDescent="0.25">
      <c r="B334" s="85"/>
    </row>
    <row r="335" spans="2:2" x14ac:dyDescent="0.25">
      <c r="B335" s="85"/>
    </row>
    <row r="336" spans="2:2" x14ac:dyDescent="0.25">
      <c r="B336" s="85"/>
    </row>
    <row r="337" spans="2:2" x14ac:dyDescent="0.25">
      <c r="B337" s="85"/>
    </row>
    <row r="338" spans="2:2" x14ac:dyDescent="0.25">
      <c r="B338" s="85"/>
    </row>
    <row r="339" spans="2:2" x14ac:dyDescent="0.25">
      <c r="B339" s="85"/>
    </row>
    <row r="340" spans="2:2" x14ac:dyDescent="0.25">
      <c r="B340" s="85"/>
    </row>
    <row r="341" spans="2:2" x14ac:dyDescent="0.25">
      <c r="B341" s="85"/>
    </row>
    <row r="342" spans="2:2" x14ac:dyDescent="0.25">
      <c r="B342" s="85"/>
    </row>
    <row r="343" spans="2:2" x14ac:dyDescent="0.25">
      <c r="B343" s="85"/>
    </row>
    <row r="344" spans="2:2" x14ac:dyDescent="0.25">
      <c r="B344" s="85"/>
    </row>
    <row r="345" spans="2:2" x14ac:dyDescent="0.25">
      <c r="B345" s="85"/>
    </row>
    <row r="346" spans="2:2" x14ac:dyDescent="0.25">
      <c r="B346" s="85"/>
    </row>
    <row r="347" spans="2:2" x14ac:dyDescent="0.25">
      <c r="B347" s="85"/>
    </row>
  </sheetData>
  <dataConsolidate link="1"/>
  <mergeCells count="17">
    <mergeCell ref="E6:H6"/>
    <mergeCell ref="A1:F1"/>
    <mergeCell ref="B3:D5"/>
    <mergeCell ref="A250:B250"/>
    <mergeCell ref="A3:A5"/>
    <mergeCell ref="A247:H247"/>
    <mergeCell ref="A244:F244"/>
    <mergeCell ref="A9:H9"/>
    <mergeCell ref="A40:H40"/>
    <mergeCell ref="A46:H46"/>
    <mergeCell ref="A57:H57"/>
    <mergeCell ref="A238:H238"/>
    <mergeCell ref="A104:H104"/>
    <mergeCell ref="A113:H113"/>
    <mergeCell ref="A131:H131"/>
    <mergeCell ref="A156:H156"/>
    <mergeCell ref="A188:H188"/>
  </mergeCells>
  <phoneticPr fontId="4" type="noConversion"/>
  <pageMargins left="0.511811024" right="0.511811024" top="0.78740157499999996" bottom="0.78740157499999996" header="0.31496062000000002" footer="0.31496062000000002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7"/>
  <sheetViews>
    <sheetView topLeftCell="A31" zoomScale="85" zoomScaleNormal="85" workbookViewId="0">
      <selection activeCell="A54" sqref="A54"/>
    </sheetView>
  </sheetViews>
  <sheetFormatPr defaultRowHeight="15" outlineLevelRow="1" x14ac:dyDescent="0.25"/>
  <cols>
    <col min="1" max="1" width="15.7109375" style="4" bestFit="1" customWidth="1"/>
    <col min="2" max="2" width="17" style="4" bestFit="1" customWidth="1"/>
    <col min="3" max="3" width="80.7109375" style="4" customWidth="1"/>
    <col min="4" max="4" width="9.28515625" style="4" bestFit="1" customWidth="1"/>
    <col min="5" max="5" width="14.140625" style="4" customWidth="1"/>
    <col min="6" max="6" width="17.42578125" style="4" bestFit="1" customWidth="1"/>
    <col min="7" max="7" width="13.140625" style="4" bestFit="1" customWidth="1"/>
    <col min="8" max="8" width="23.42578125" style="4" bestFit="1" customWidth="1"/>
    <col min="9" max="16384" width="9.140625" style="4"/>
  </cols>
  <sheetData>
    <row r="1" spans="1:14" s="19" customFormat="1" ht="18" customHeight="1" collapsed="1" x14ac:dyDescent="0.25">
      <c r="A1" s="254" t="s">
        <v>0</v>
      </c>
      <c r="B1" s="257" t="s">
        <v>631</v>
      </c>
      <c r="C1" s="257"/>
      <c r="D1" s="257"/>
      <c r="E1" s="255" t="s">
        <v>1</v>
      </c>
      <c r="F1" s="200" t="s">
        <v>326</v>
      </c>
      <c r="G1" s="201">
        <v>0.2369</v>
      </c>
      <c r="H1" s="79"/>
      <c r="K1" s="80"/>
    </row>
    <row r="2" spans="1:14" s="19" customFormat="1" ht="20.25" customHeight="1" outlineLevel="1" x14ac:dyDescent="0.25">
      <c r="A2" s="254"/>
      <c r="B2" s="257"/>
      <c r="C2" s="257"/>
      <c r="D2" s="257"/>
      <c r="E2" s="255"/>
      <c r="F2" s="81" t="s">
        <v>328</v>
      </c>
      <c r="G2" s="201">
        <v>0.8619</v>
      </c>
    </row>
    <row r="3" spans="1:14" s="19" customFormat="1" ht="21" customHeight="1" outlineLevel="1" x14ac:dyDescent="0.25">
      <c r="A3" s="254"/>
      <c r="B3" s="257"/>
      <c r="C3" s="257"/>
      <c r="D3" s="257"/>
      <c r="E3" s="255"/>
      <c r="F3" s="83" t="s">
        <v>327</v>
      </c>
      <c r="G3" s="201">
        <v>0.48509999999999998</v>
      </c>
    </row>
    <row r="4" spans="1:14" s="19" customFormat="1" outlineLevel="1" x14ac:dyDescent="0.25">
      <c r="A4" s="202" t="s">
        <v>2</v>
      </c>
      <c r="B4" s="256" t="s">
        <v>329</v>
      </c>
      <c r="C4" s="256"/>
      <c r="D4" s="256"/>
      <c r="E4" s="256"/>
      <c r="F4" s="203" t="s">
        <v>630</v>
      </c>
      <c r="G4" s="203"/>
    </row>
    <row r="5" spans="1:14" s="19" customFormat="1" outlineLevel="1" x14ac:dyDescent="0.25">
      <c r="D5" s="85"/>
      <c r="E5" s="85"/>
    </row>
    <row r="6" spans="1:14" x14ac:dyDescent="0.25">
      <c r="A6" s="258" t="s">
        <v>724</v>
      </c>
      <c r="B6" s="258"/>
      <c r="C6" s="258"/>
      <c r="D6" s="258"/>
      <c r="E6" s="258"/>
      <c r="F6" s="258"/>
      <c r="G6" s="258"/>
    </row>
    <row r="8" spans="1:14" ht="15" customHeight="1" x14ac:dyDescent="0.25">
      <c r="A8" s="151" t="s">
        <v>703</v>
      </c>
      <c r="B8" s="151" t="s">
        <v>30</v>
      </c>
      <c r="C8" s="155" t="str">
        <f>UPPER("Remoção de ventilador")</f>
        <v>REMOÇÃO DE VENTILADOR</v>
      </c>
      <c r="D8" s="156"/>
      <c r="E8" s="156"/>
      <c r="F8" s="157" t="s">
        <v>13</v>
      </c>
      <c r="G8" s="150" t="s">
        <v>14</v>
      </c>
    </row>
    <row r="9" spans="1:14" x14ac:dyDescent="0.25">
      <c r="A9" s="152"/>
      <c r="B9" s="152" t="s">
        <v>5</v>
      </c>
      <c r="C9" s="152" t="s">
        <v>15</v>
      </c>
      <c r="D9" s="152" t="s">
        <v>14</v>
      </c>
      <c r="E9" s="153" t="s">
        <v>16</v>
      </c>
      <c r="F9" s="152" t="s">
        <v>17</v>
      </c>
      <c r="G9" s="152" t="s">
        <v>110</v>
      </c>
      <c r="H9" s="5"/>
      <c r="I9" s="5"/>
      <c r="J9" s="5"/>
      <c r="K9" s="5"/>
      <c r="L9" s="5"/>
      <c r="M9" s="5"/>
      <c r="N9" s="5"/>
    </row>
    <row r="10" spans="1:14" x14ac:dyDescent="0.25">
      <c r="A10" s="158" t="s">
        <v>702</v>
      </c>
      <c r="B10" s="159" t="s">
        <v>332</v>
      </c>
      <c r="C10" s="160" t="s">
        <v>174</v>
      </c>
      <c r="D10" s="161" t="s">
        <v>18</v>
      </c>
      <c r="E10" s="162">
        <v>0.11</v>
      </c>
      <c r="F10" s="163">
        <v>16.52</v>
      </c>
      <c r="G10" s="164">
        <f>E10*F10</f>
        <v>1.8171999999999999</v>
      </c>
      <c r="H10" s="9"/>
      <c r="I10" s="9"/>
      <c r="J10" s="9"/>
      <c r="K10" s="9"/>
      <c r="L10" s="9"/>
      <c r="M10" s="5"/>
      <c r="N10" s="5"/>
    </row>
    <row r="11" spans="1:14" x14ac:dyDescent="0.25">
      <c r="A11" s="158" t="s">
        <v>702</v>
      </c>
      <c r="B11" s="159" t="s">
        <v>60</v>
      </c>
      <c r="C11" s="160" t="s">
        <v>40</v>
      </c>
      <c r="D11" s="161" t="s">
        <v>18</v>
      </c>
      <c r="E11" s="162">
        <v>0.11</v>
      </c>
      <c r="F11" s="163">
        <v>12.92</v>
      </c>
      <c r="G11" s="164">
        <f>E11*F11</f>
        <v>1.4212</v>
      </c>
      <c r="H11" s="10"/>
      <c r="I11" s="11"/>
      <c r="J11" s="11"/>
      <c r="K11" s="11"/>
      <c r="L11" s="11"/>
      <c r="M11" s="5"/>
      <c r="N11" s="5"/>
    </row>
    <row r="12" spans="1:14" ht="14.25" customHeight="1" x14ac:dyDescent="0.25">
      <c r="D12" s="251" t="s">
        <v>110</v>
      </c>
      <c r="E12" s="252"/>
      <c r="F12" s="253"/>
      <c r="G12" s="154">
        <f>ROUND(SUM(G10:G11),2)</f>
        <v>3.24</v>
      </c>
      <c r="H12" s="10"/>
      <c r="I12" s="13"/>
      <c r="J12" s="13"/>
      <c r="K12" s="13"/>
      <c r="L12" s="13"/>
      <c r="M12" s="5"/>
      <c r="N12" s="5"/>
    </row>
    <row r="13" spans="1:14" x14ac:dyDescent="0.25">
      <c r="H13" s="13"/>
      <c r="I13" s="12"/>
      <c r="J13" s="14"/>
      <c r="K13" s="14"/>
      <c r="L13" s="14"/>
      <c r="M13" s="5"/>
      <c r="N13" s="5"/>
    </row>
    <row r="14" spans="1:14" ht="15" customHeight="1" x14ac:dyDescent="0.25">
      <c r="A14" s="151" t="s">
        <v>703</v>
      </c>
      <c r="B14" s="151" t="s">
        <v>665</v>
      </c>
      <c r="C14" s="155" t="s">
        <v>135</v>
      </c>
      <c r="D14" s="156"/>
      <c r="E14" s="157"/>
      <c r="F14" s="150" t="s">
        <v>13</v>
      </c>
      <c r="G14" s="150" t="s">
        <v>14</v>
      </c>
    </row>
    <row r="15" spans="1:14" x14ac:dyDescent="0.25">
      <c r="A15" s="152"/>
      <c r="B15" s="152" t="s">
        <v>5</v>
      </c>
      <c r="C15" s="153" t="s">
        <v>15</v>
      </c>
      <c r="D15" s="152" t="s">
        <v>14</v>
      </c>
      <c r="E15" s="152" t="s">
        <v>16</v>
      </c>
      <c r="F15" s="153" t="s">
        <v>17</v>
      </c>
      <c r="G15" s="70" t="s">
        <v>110</v>
      </c>
      <c r="H15" s="5"/>
      <c r="I15" s="5"/>
      <c r="J15" s="5"/>
      <c r="K15" s="5"/>
      <c r="L15" s="5"/>
      <c r="M15" s="5"/>
      <c r="N15" s="5"/>
    </row>
    <row r="16" spans="1:14" x14ac:dyDescent="0.25">
      <c r="A16" s="158" t="s">
        <v>702</v>
      </c>
      <c r="B16" s="159" t="s">
        <v>333</v>
      </c>
      <c r="C16" s="160" t="s">
        <v>62</v>
      </c>
      <c r="D16" s="161" t="s">
        <v>18</v>
      </c>
      <c r="E16" s="162">
        <v>2</v>
      </c>
      <c r="F16" s="163">
        <v>16.350000000000001</v>
      </c>
      <c r="G16" s="164">
        <v>32.700000000000003</v>
      </c>
      <c r="H16" s="9"/>
      <c r="I16" s="9"/>
      <c r="J16" s="9"/>
      <c r="K16" s="9"/>
      <c r="L16" s="9"/>
      <c r="M16" s="5"/>
      <c r="N16" s="5"/>
    </row>
    <row r="17" spans="1:14" x14ac:dyDescent="0.25">
      <c r="A17" s="158" t="s">
        <v>702</v>
      </c>
      <c r="B17" s="159" t="s">
        <v>60</v>
      </c>
      <c r="C17" s="160" t="s">
        <v>40</v>
      </c>
      <c r="D17" s="161" t="s">
        <v>18</v>
      </c>
      <c r="E17" s="162">
        <v>2</v>
      </c>
      <c r="F17" s="163">
        <v>12.92</v>
      </c>
      <c r="G17" s="164">
        <v>25.84</v>
      </c>
      <c r="H17" s="10"/>
      <c r="I17" s="11"/>
      <c r="J17" s="11"/>
      <c r="K17" s="11"/>
      <c r="L17" s="11"/>
      <c r="M17" s="5"/>
      <c r="N17" s="5"/>
    </row>
    <row r="18" spans="1:14" x14ac:dyDescent="0.25">
      <c r="D18" s="251" t="s">
        <v>110</v>
      </c>
      <c r="E18" s="252"/>
      <c r="F18" s="253"/>
      <c r="G18" s="154">
        <f>ROUND(SUM(G16:G17),2)</f>
        <v>58.54</v>
      </c>
      <c r="H18" s="10"/>
      <c r="I18" s="13"/>
      <c r="J18" s="13"/>
      <c r="K18" s="13"/>
      <c r="L18" s="13"/>
      <c r="M18" s="5"/>
      <c r="N18" s="5"/>
    </row>
    <row r="19" spans="1:14" x14ac:dyDescent="0.25">
      <c r="H19" s="13"/>
      <c r="I19" s="12"/>
      <c r="J19" s="14"/>
      <c r="K19" s="14"/>
      <c r="L19" s="14"/>
      <c r="M19" s="5"/>
      <c r="N19" s="5"/>
    </row>
    <row r="20" spans="1:14" ht="15" customHeight="1" x14ac:dyDescent="0.25">
      <c r="A20" s="151" t="s">
        <v>562</v>
      </c>
      <c r="B20" s="151" t="s">
        <v>666</v>
      </c>
      <c r="C20" s="155" t="s">
        <v>125</v>
      </c>
      <c r="D20" s="156"/>
      <c r="E20" s="157"/>
      <c r="F20" s="150" t="s">
        <v>13</v>
      </c>
      <c r="G20" s="150" t="s">
        <v>10</v>
      </c>
    </row>
    <row r="21" spans="1:14" x14ac:dyDescent="0.25">
      <c r="A21" s="152"/>
      <c r="B21" s="152" t="s">
        <v>5</v>
      </c>
      <c r="C21" s="153" t="s">
        <v>15</v>
      </c>
      <c r="D21" s="152" t="s">
        <v>14</v>
      </c>
      <c r="E21" s="152" t="s">
        <v>16</v>
      </c>
      <c r="F21" s="153" t="s">
        <v>17</v>
      </c>
      <c r="G21" s="70" t="s">
        <v>110</v>
      </c>
      <c r="H21" s="5"/>
      <c r="I21" s="5"/>
      <c r="J21" s="5"/>
      <c r="K21" s="5"/>
      <c r="L21" s="5"/>
      <c r="M21" s="5"/>
      <c r="N21" s="5"/>
    </row>
    <row r="22" spans="1:14" x14ac:dyDescent="0.25">
      <c r="A22" s="7" t="s">
        <v>704</v>
      </c>
      <c r="B22" s="1" t="s">
        <v>335</v>
      </c>
      <c r="C22" s="2" t="s">
        <v>129</v>
      </c>
      <c r="D22" s="7" t="s">
        <v>50</v>
      </c>
      <c r="E22" s="15">
        <v>0.3</v>
      </c>
      <c r="F22" s="49">
        <v>7.47</v>
      </c>
      <c r="G22" s="16">
        <f>ROUND(E22*F22,2)</f>
        <v>2.2400000000000002</v>
      </c>
      <c r="H22" s="8"/>
      <c r="I22" s="8"/>
      <c r="J22" s="8"/>
      <c r="K22" s="8"/>
      <c r="L22" s="8"/>
      <c r="M22" s="5"/>
      <c r="N22" s="5"/>
    </row>
    <row r="23" spans="1:14" x14ac:dyDescent="0.25">
      <c r="A23" s="7" t="s">
        <v>704</v>
      </c>
      <c r="B23" s="1" t="s">
        <v>336</v>
      </c>
      <c r="C23" s="2" t="s">
        <v>127</v>
      </c>
      <c r="D23" s="7" t="s">
        <v>29</v>
      </c>
      <c r="E23" s="15">
        <v>0.6</v>
      </c>
      <c r="F23" s="49">
        <v>2.58</v>
      </c>
      <c r="G23" s="16">
        <f>ROUND(E23*F23,2)</f>
        <v>1.55</v>
      </c>
      <c r="H23" s="8"/>
      <c r="I23" s="8"/>
      <c r="J23" s="8"/>
      <c r="K23" s="8"/>
      <c r="L23" s="8"/>
      <c r="M23" s="5"/>
      <c r="N23" s="5"/>
    </row>
    <row r="24" spans="1:14" x14ac:dyDescent="0.25">
      <c r="A24" s="7" t="s">
        <v>704</v>
      </c>
      <c r="B24" s="1" t="s">
        <v>337</v>
      </c>
      <c r="C24" s="17" t="s">
        <v>130</v>
      </c>
      <c r="D24" s="7" t="s">
        <v>29</v>
      </c>
      <c r="E24" s="15">
        <v>0.8</v>
      </c>
      <c r="F24" s="49">
        <v>0.44</v>
      </c>
      <c r="G24" s="16">
        <f>ROUND(E24*F24,2)</f>
        <v>0.35</v>
      </c>
      <c r="H24" s="8"/>
      <c r="I24" s="8"/>
      <c r="J24" s="8"/>
      <c r="K24" s="8"/>
      <c r="L24" s="8"/>
      <c r="M24" s="5"/>
      <c r="N24" s="5"/>
    </row>
    <row r="25" spans="1:14" x14ac:dyDescent="0.25">
      <c r="A25" s="7" t="s">
        <v>705</v>
      </c>
      <c r="B25" s="1" t="s">
        <v>338</v>
      </c>
      <c r="C25" s="2" t="s">
        <v>131</v>
      </c>
      <c r="D25" s="7" t="s">
        <v>14</v>
      </c>
      <c r="E25" s="15">
        <v>0.15</v>
      </c>
      <c r="F25" s="49">
        <v>20.399999999999999</v>
      </c>
      <c r="G25" s="16">
        <f>ROUND(E25*F25,2)</f>
        <v>3.06</v>
      </c>
      <c r="H25" s="8"/>
      <c r="I25" s="8"/>
      <c r="J25" s="8"/>
      <c r="K25" s="8"/>
      <c r="L25" s="8"/>
      <c r="M25" s="5"/>
      <c r="N25" s="5"/>
    </row>
    <row r="26" spans="1:14" ht="30" x14ac:dyDescent="0.25">
      <c r="A26" s="158" t="s">
        <v>702</v>
      </c>
      <c r="B26" s="159" t="s">
        <v>334</v>
      </c>
      <c r="C26" s="160" t="s">
        <v>128</v>
      </c>
      <c r="D26" s="161" t="s">
        <v>18</v>
      </c>
      <c r="E26" s="162">
        <v>0.6</v>
      </c>
      <c r="F26" s="163">
        <v>0.44</v>
      </c>
      <c r="G26" s="164">
        <f>ROUND(E26*F26,2)</f>
        <v>0.26</v>
      </c>
      <c r="H26" s="8"/>
      <c r="I26" s="8"/>
      <c r="J26" s="8"/>
      <c r="K26" s="8"/>
      <c r="L26" s="8"/>
      <c r="M26" s="5"/>
      <c r="N26" s="5"/>
    </row>
    <row r="27" spans="1:14" x14ac:dyDescent="0.25">
      <c r="A27" s="158" t="s">
        <v>702</v>
      </c>
      <c r="B27" s="159" t="s">
        <v>339</v>
      </c>
      <c r="C27" s="160" t="s">
        <v>126</v>
      </c>
      <c r="D27" s="161" t="s">
        <v>18</v>
      </c>
      <c r="E27" s="162">
        <v>1.1499999999999999</v>
      </c>
      <c r="F27" s="163">
        <v>18.760000000000002</v>
      </c>
      <c r="G27" s="164">
        <f>E27*F27</f>
        <v>21.574000000000002</v>
      </c>
      <c r="H27" s="13"/>
      <c r="I27" s="12"/>
      <c r="J27" s="14"/>
      <c r="K27" s="14"/>
      <c r="L27" s="14"/>
      <c r="M27" s="5"/>
      <c r="N27" s="5"/>
    </row>
    <row r="28" spans="1:14" x14ac:dyDescent="0.25">
      <c r="A28" s="158" t="s">
        <v>706</v>
      </c>
      <c r="B28" s="159" t="s">
        <v>60</v>
      </c>
      <c r="C28" s="160" t="s">
        <v>40</v>
      </c>
      <c r="D28" s="161" t="s">
        <v>18</v>
      </c>
      <c r="E28" s="162">
        <v>0.75</v>
      </c>
      <c r="F28" s="163">
        <v>12.92</v>
      </c>
      <c r="G28" s="164">
        <f>E28*F28</f>
        <v>9.69</v>
      </c>
      <c r="H28" s="13"/>
      <c r="I28" s="12"/>
      <c r="J28" s="14"/>
      <c r="K28" s="14"/>
      <c r="L28" s="14"/>
      <c r="M28" s="5"/>
      <c r="N28" s="5"/>
    </row>
    <row r="29" spans="1:14" x14ac:dyDescent="0.25">
      <c r="D29" s="251" t="s">
        <v>110</v>
      </c>
      <c r="E29" s="252"/>
      <c r="F29" s="253"/>
      <c r="G29" s="154">
        <f>ROUND(SUM(G22:G28),2)</f>
        <v>38.72</v>
      </c>
      <c r="H29" s="10"/>
      <c r="I29" s="13"/>
      <c r="J29" s="13"/>
      <c r="K29" s="13"/>
      <c r="L29" s="13"/>
      <c r="M29" s="5"/>
      <c r="N29" s="5"/>
    </row>
    <row r="30" spans="1:14" x14ac:dyDescent="0.25">
      <c r="H30" s="13"/>
      <c r="I30" s="12"/>
      <c r="J30" s="14"/>
      <c r="K30" s="14"/>
      <c r="L30" s="14"/>
      <c r="M30" s="5"/>
      <c r="N30" s="5"/>
    </row>
    <row r="31" spans="1:14" x14ac:dyDescent="0.25">
      <c r="A31" s="151" t="s">
        <v>703</v>
      </c>
      <c r="B31" s="151" t="s">
        <v>667</v>
      </c>
      <c r="C31" s="248" t="s">
        <v>134</v>
      </c>
      <c r="D31" s="249"/>
      <c r="E31" s="250"/>
      <c r="F31" s="150" t="s">
        <v>13</v>
      </c>
      <c r="G31" s="150" t="s">
        <v>9</v>
      </c>
    </row>
    <row r="32" spans="1:14" x14ac:dyDescent="0.25">
      <c r="A32" s="152"/>
      <c r="B32" s="152" t="s">
        <v>5</v>
      </c>
      <c r="C32" s="153" t="s">
        <v>15</v>
      </c>
      <c r="D32" s="152" t="s">
        <v>14</v>
      </c>
      <c r="E32" s="152" t="s">
        <v>16</v>
      </c>
      <c r="F32" s="153" t="s">
        <v>17</v>
      </c>
      <c r="G32" s="70" t="s">
        <v>110</v>
      </c>
      <c r="H32" s="5"/>
      <c r="I32" s="5"/>
      <c r="J32" s="5"/>
      <c r="K32" s="5"/>
      <c r="L32" s="5"/>
      <c r="M32" s="5"/>
      <c r="N32" s="5"/>
    </row>
    <row r="33" spans="1:14" x14ac:dyDescent="0.25">
      <c r="A33" s="145" t="s">
        <v>704</v>
      </c>
      <c r="B33" s="26" t="s">
        <v>333</v>
      </c>
      <c r="C33" s="146" t="s">
        <v>707</v>
      </c>
      <c r="D33" s="147" t="s">
        <v>29</v>
      </c>
      <c r="E33" s="148">
        <v>0.1</v>
      </c>
      <c r="F33" s="149">
        <v>51.96</v>
      </c>
      <c r="G33" s="165">
        <f>ROUND(E33*F33,2)</f>
        <v>5.2</v>
      </c>
      <c r="H33" s="9"/>
      <c r="I33" s="9"/>
      <c r="J33" s="9"/>
      <c r="K33" s="9"/>
      <c r="L33" s="9"/>
      <c r="M33" s="5"/>
      <c r="N33" s="5"/>
    </row>
    <row r="34" spans="1:14" x14ac:dyDescent="0.25">
      <c r="A34" s="158" t="s">
        <v>702</v>
      </c>
      <c r="B34" s="159" t="s">
        <v>340</v>
      </c>
      <c r="C34" s="160" t="s">
        <v>133</v>
      </c>
      <c r="D34" s="161" t="s">
        <v>18</v>
      </c>
      <c r="E34" s="162">
        <v>0.18</v>
      </c>
      <c r="F34" s="163">
        <v>16.23</v>
      </c>
      <c r="G34" s="16">
        <f>ROUND(E34*F34,2)</f>
        <v>2.92</v>
      </c>
      <c r="H34" s="10"/>
      <c r="I34" s="11"/>
      <c r="J34" s="11"/>
      <c r="K34" s="11"/>
      <c r="L34" s="11"/>
      <c r="M34" s="5"/>
      <c r="N34" s="5"/>
    </row>
    <row r="35" spans="1:14" x14ac:dyDescent="0.25">
      <c r="D35" s="251" t="s">
        <v>110</v>
      </c>
      <c r="E35" s="252"/>
      <c r="F35" s="253"/>
      <c r="G35" s="154">
        <f>ROUND(SUM(G33:G34),2)</f>
        <v>8.1199999999999992</v>
      </c>
      <c r="H35" s="10"/>
      <c r="I35" s="13"/>
      <c r="J35" s="13"/>
      <c r="K35" s="13"/>
      <c r="L35" s="13"/>
      <c r="M35" s="5"/>
      <c r="N35" s="5"/>
    </row>
    <row r="36" spans="1:14" x14ac:dyDescent="0.25">
      <c r="H36" s="13"/>
      <c r="I36" s="12"/>
      <c r="J36" s="14"/>
      <c r="K36" s="14"/>
      <c r="L36" s="14"/>
      <c r="M36" s="5"/>
      <c r="N36" s="5"/>
    </row>
    <row r="37" spans="1:14" ht="15" customHeight="1" x14ac:dyDescent="0.25">
      <c r="A37" s="151" t="s">
        <v>703</v>
      </c>
      <c r="B37" s="151" t="s">
        <v>669</v>
      </c>
      <c r="C37" s="248" t="s">
        <v>678</v>
      </c>
      <c r="D37" s="249"/>
      <c r="E37" s="250"/>
      <c r="F37" s="150" t="s">
        <v>13</v>
      </c>
      <c r="G37" s="150" t="s">
        <v>10</v>
      </c>
    </row>
    <row r="38" spans="1:14" x14ac:dyDescent="0.25">
      <c r="A38" s="152"/>
      <c r="B38" s="152" t="s">
        <v>5</v>
      </c>
      <c r="C38" s="153" t="s">
        <v>15</v>
      </c>
      <c r="D38" s="152" t="s">
        <v>14</v>
      </c>
      <c r="E38" s="152" t="s">
        <v>16</v>
      </c>
      <c r="F38" s="153" t="s">
        <v>17</v>
      </c>
      <c r="G38" s="70" t="s">
        <v>110</v>
      </c>
      <c r="H38" s="5"/>
      <c r="I38" s="5"/>
      <c r="J38" s="5"/>
      <c r="K38" s="5"/>
      <c r="L38" s="5"/>
      <c r="M38" s="5"/>
      <c r="N38" s="5"/>
    </row>
    <row r="39" spans="1:14" x14ac:dyDescent="0.25">
      <c r="A39" s="145" t="s">
        <v>704</v>
      </c>
      <c r="B39" s="166" t="s">
        <v>430</v>
      </c>
      <c r="C39" s="167" t="str">
        <f>UPPER("Adesivo estrutural a base de resina epoxi, bicomponente, pastoso (tixotropico)")</f>
        <v>ADESIVO ESTRUTURAL A BASE DE RESINA EPOXI, BICOMPONENTE, PASTOSO (TIXOTROPICO)</v>
      </c>
      <c r="D39" s="166" t="s">
        <v>29</v>
      </c>
      <c r="E39" s="168">
        <v>1.1499999999999999</v>
      </c>
      <c r="F39" s="169">
        <v>40.06</v>
      </c>
      <c r="G39" s="165">
        <f>ROUND(E39*F39,2)</f>
        <v>46.07</v>
      </c>
      <c r="H39" s="9"/>
      <c r="I39" s="9"/>
      <c r="J39" s="9"/>
      <c r="K39" s="9"/>
      <c r="L39" s="9"/>
      <c r="M39" s="5"/>
      <c r="N39" s="5"/>
    </row>
    <row r="40" spans="1:14" x14ac:dyDescent="0.25">
      <c r="A40" s="158" t="s">
        <v>702</v>
      </c>
      <c r="B40" s="158" t="s">
        <v>333</v>
      </c>
      <c r="C40" s="170" t="s">
        <v>62</v>
      </c>
      <c r="D40" s="171" t="s">
        <v>18</v>
      </c>
      <c r="E40" s="162">
        <v>0.25</v>
      </c>
      <c r="F40" s="163">
        <v>16.350000000000001</v>
      </c>
      <c r="G40" s="172">
        <f>ROUND(E40*F40,2)</f>
        <v>4.09</v>
      </c>
      <c r="H40" s="10"/>
      <c r="I40" s="11"/>
      <c r="J40" s="11"/>
      <c r="K40" s="11"/>
      <c r="L40" s="11"/>
      <c r="M40" s="5"/>
      <c r="N40" s="5"/>
    </row>
    <row r="41" spans="1:14" x14ac:dyDescent="0.25">
      <c r="D41" s="251" t="s">
        <v>110</v>
      </c>
      <c r="E41" s="252"/>
      <c r="F41" s="253"/>
      <c r="G41" s="154">
        <f>ROUND(SUM(G39:G40),2)</f>
        <v>50.16</v>
      </c>
      <c r="H41" s="10"/>
      <c r="I41" s="13"/>
      <c r="J41" s="13"/>
      <c r="K41" s="13"/>
      <c r="L41" s="13"/>
      <c r="M41" s="5"/>
      <c r="N41" s="5"/>
    </row>
    <row r="42" spans="1:14" x14ac:dyDescent="0.25">
      <c r="H42" s="13"/>
      <c r="I42" s="12"/>
      <c r="J42" s="14"/>
      <c r="K42" s="14"/>
      <c r="L42" s="14"/>
      <c r="M42" s="5"/>
      <c r="N42" s="5"/>
    </row>
    <row r="43" spans="1:14" ht="15" customHeight="1" x14ac:dyDescent="0.25">
      <c r="A43" s="151" t="s">
        <v>703</v>
      </c>
      <c r="B43" s="151" t="s">
        <v>639</v>
      </c>
      <c r="C43" s="248" t="s">
        <v>632</v>
      </c>
      <c r="D43" s="249"/>
      <c r="E43" s="250"/>
      <c r="F43" s="150" t="s">
        <v>13</v>
      </c>
      <c r="G43" s="150" t="s">
        <v>10</v>
      </c>
    </row>
    <row r="44" spans="1:14" x14ac:dyDescent="0.25">
      <c r="A44" s="152"/>
      <c r="B44" s="152" t="s">
        <v>5</v>
      </c>
      <c r="C44" s="153" t="s">
        <v>15</v>
      </c>
      <c r="D44" s="152" t="s">
        <v>14</v>
      </c>
      <c r="E44" s="152" t="s">
        <v>16</v>
      </c>
      <c r="F44" s="153" t="s">
        <v>17</v>
      </c>
      <c r="G44" s="111" t="s">
        <v>110</v>
      </c>
      <c r="H44" s="5"/>
      <c r="I44" s="5"/>
      <c r="J44" s="5"/>
      <c r="K44" s="5"/>
      <c r="L44" s="5"/>
      <c r="M44" s="5"/>
      <c r="N44" s="5"/>
    </row>
    <row r="45" spans="1:14" ht="30" customHeight="1" x14ac:dyDescent="0.25">
      <c r="A45" s="145" t="s">
        <v>704</v>
      </c>
      <c r="B45" s="187" t="s">
        <v>638</v>
      </c>
      <c r="C45" s="188" t="s">
        <v>635</v>
      </c>
      <c r="D45" s="187" t="s">
        <v>10</v>
      </c>
      <c r="E45" s="189">
        <v>1.1499999999999999</v>
      </c>
      <c r="F45" s="190">
        <v>36.97</v>
      </c>
      <c r="G45" s="165">
        <f>ROUND(E45*F45,2)</f>
        <v>42.52</v>
      </c>
      <c r="H45" s="9"/>
      <c r="I45" s="9"/>
      <c r="J45" s="9"/>
      <c r="K45" s="9"/>
      <c r="L45" s="9"/>
      <c r="M45" s="5"/>
      <c r="N45" s="5"/>
    </row>
    <row r="46" spans="1:14" ht="30" x14ac:dyDescent="0.25">
      <c r="A46" s="48" t="s">
        <v>704</v>
      </c>
      <c r="B46" s="187" t="s">
        <v>637</v>
      </c>
      <c r="C46" s="188" t="s">
        <v>636</v>
      </c>
      <c r="D46" s="187" t="s">
        <v>50</v>
      </c>
      <c r="E46" s="189">
        <v>0.4</v>
      </c>
      <c r="F46" s="183">
        <v>15.79</v>
      </c>
      <c r="G46" s="165">
        <f t="shared" ref="G46:G48" si="0">ROUND(E46*F46,2)</f>
        <v>6.32</v>
      </c>
      <c r="H46" s="9"/>
      <c r="I46" s="9"/>
      <c r="J46" s="9"/>
      <c r="K46" s="9"/>
      <c r="L46" s="9"/>
      <c r="M46" s="5"/>
      <c r="N46" s="5"/>
    </row>
    <row r="47" spans="1:14" x14ac:dyDescent="0.25">
      <c r="A47" s="158" t="s">
        <v>716</v>
      </c>
      <c r="B47" s="158" t="s">
        <v>634</v>
      </c>
      <c r="C47" s="170" t="s">
        <v>633</v>
      </c>
      <c r="D47" s="171" t="s">
        <v>18</v>
      </c>
      <c r="E47" s="162">
        <v>1</v>
      </c>
      <c r="F47" s="163">
        <v>16.350000000000001</v>
      </c>
      <c r="G47" s="172">
        <f t="shared" si="0"/>
        <v>16.350000000000001</v>
      </c>
      <c r="H47" s="9"/>
      <c r="I47" s="9"/>
      <c r="J47" s="9"/>
      <c r="K47" s="9"/>
      <c r="L47" s="9"/>
      <c r="M47" s="5"/>
      <c r="N47" s="5"/>
    </row>
    <row r="48" spans="1:14" x14ac:dyDescent="0.25">
      <c r="A48" s="158" t="s">
        <v>702</v>
      </c>
      <c r="B48" s="158" t="s">
        <v>60</v>
      </c>
      <c r="C48" s="170" t="s">
        <v>40</v>
      </c>
      <c r="D48" s="171" t="s">
        <v>18</v>
      </c>
      <c r="E48" s="162">
        <v>1</v>
      </c>
      <c r="F48" s="163">
        <v>12.92</v>
      </c>
      <c r="G48" s="172">
        <f t="shared" si="0"/>
        <v>12.92</v>
      </c>
      <c r="H48" s="10"/>
      <c r="I48" s="11"/>
      <c r="J48" s="11"/>
      <c r="K48" s="11"/>
      <c r="L48" s="11"/>
      <c r="M48" s="5"/>
      <c r="N48" s="5"/>
    </row>
    <row r="49" spans="1:14" x14ac:dyDescent="0.25">
      <c r="D49" s="251" t="s">
        <v>110</v>
      </c>
      <c r="E49" s="252"/>
      <c r="F49" s="253"/>
      <c r="G49" s="154">
        <f>ROUND(SUM(G45:G48),2)</f>
        <v>78.11</v>
      </c>
      <c r="H49" s="10"/>
      <c r="I49" s="13"/>
      <c r="J49" s="13"/>
      <c r="K49" s="13"/>
      <c r="L49" s="13"/>
      <c r="M49" s="5"/>
      <c r="N49" s="5"/>
    </row>
    <row r="51" spans="1:14" ht="15" customHeight="1" x14ac:dyDescent="0.25">
      <c r="A51" s="151" t="s">
        <v>703</v>
      </c>
      <c r="B51" s="151" t="s">
        <v>668</v>
      </c>
      <c r="C51" s="248" t="s">
        <v>640</v>
      </c>
      <c r="D51" s="249"/>
      <c r="E51" s="250"/>
      <c r="F51" s="150" t="s">
        <v>13</v>
      </c>
      <c r="G51" s="150" t="s">
        <v>9</v>
      </c>
    </row>
    <row r="52" spans="1:14" x14ac:dyDescent="0.25">
      <c r="A52" s="152"/>
      <c r="B52" s="152" t="s">
        <v>5</v>
      </c>
      <c r="C52" s="199" t="s">
        <v>743</v>
      </c>
      <c r="D52" s="152" t="s">
        <v>14</v>
      </c>
      <c r="E52" s="152" t="s">
        <v>16</v>
      </c>
      <c r="F52" s="153" t="s">
        <v>17</v>
      </c>
      <c r="G52" s="111" t="s">
        <v>110</v>
      </c>
      <c r="H52" s="5"/>
      <c r="I52" s="5"/>
      <c r="J52" s="5"/>
      <c r="K52" s="5"/>
      <c r="L52" s="5"/>
      <c r="M52" s="5"/>
      <c r="N52" s="5"/>
    </row>
    <row r="53" spans="1:14" x14ac:dyDescent="0.25">
      <c r="A53" s="48" t="s">
        <v>704</v>
      </c>
      <c r="B53" s="187" t="s">
        <v>642</v>
      </c>
      <c r="C53" s="188" t="s">
        <v>641</v>
      </c>
      <c r="D53" s="187" t="s">
        <v>14</v>
      </c>
      <c r="E53" s="189">
        <v>0.2</v>
      </c>
      <c r="F53" s="183">
        <v>20.03</v>
      </c>
      <c r="G53" s="165">
        <f t="shared" ref="G53:G54" si="1">ROUND(E53*F53,2)</f>
        <v>4.01</v>
      </c>
      <c r="H53" s="9"/>
      <c r="I53" s="9"/>
      <c r="J53" s="9"/>
      <c r="K53" s="9"/>
      <c r="L53" s="9"/>
      <c r="M53" s="5"/>
      <c r="N53" s="5"/>
    </row>
    <row r="54" spans="1:14" x14ac:dyDescent="0.25">
      <c r="A54" s="158" t="s">
        <v>702</v>
      </c>
      <c r="B54" s="158" t="s">
        <v>348</v>
      </c>
      <c r="C54" s="170" t="s">
        <v>61</v>
      </c>
      <c r="D54" s="171" t="s">
        <v>18</v>
      </c>
      <c r="E54" s="162">
        <v>6.7000000000000004E-2</v>
      </c>
      <c r="F54" s="163">
        <v>15.45</v>
      </c>
      <c r="G54" s="172">
        <f t="shared" si="1"/>
        <v>1.04</v>
      </c>
      <c r="H54" s="10"/>
      <c r="I54" s="11"/>
      <c r="J54" s="11"/>
      <c r="K54" s="11"/>
      <c r="L54" s="11"/>
      <c r="M54" s="5"/>
      <c r="N54" s="5"/>
    </row>
    <row r="55" spans="1:14" x14ac:dyDescent="0.25">
      <c r="D55" s="251" t="s">
        <v>110</v>
      </c>
      <c r="E55" s="252"/>
      <c r="F55" s="253"/>
      <c r="G55" s="154">
        <f>ROUND(SUM(G53:G54),2)</f>
        <v>5.05</v>
      </c>
      <c r="H55" s="10"/>
      <c r="I55" s="13"/>
      <c r="J55" s="13"/>
      <c r="K55" s="13"/>
      <c r="L55" s="13"/>
      <c r="M55" s="5"/>
      <c r="N55" s="5"/>
    </row>
    <row r="57" spans="1:14" ht="15" customHeight="1" x14ac:dyDescent="0.25">
      <c r="A57" s="151" t="s">
        <v>703</v>
      </c>
      <c r="B57" s="151" t="s">
        <v>670</v>
      </c>
      <c r="C57" s="248" t="s">
        <v>421</v>
      </c>
      <c r="D57" s="249"/>
      <c r="E57" s="250"/>
      <c r="F57" s="150" t="s">
        <v>13</v>
      </c>
      <c r="G57" s="150" t="s">
        <v>10</v>
      </c>
    </row>
    <row r="58" spans="1:14" x14ac:dyDescent="0.25">
      <c r="A58" s="152"/>
      <c r="B58" s="152" t="s">
        <v>5</v>
      </c>
      <c r="C58" s="153" t="s">
        <v>15</v>
      </c>
      <c r="D58" s="152" t="s">
        <v>14</v>
      </c>
      <c r="E58" s="152" t="s">
        <v>16</v>
      </c>
      <c r="F58" s="153" t="s">
        <v>17</v>
      </c>
      <c r="G58" s="70" t="s">
        <v>110</v>
      </c>
      <c r="H58" s="5"/>
      <c r="I58" s="5"/>
      <c r="J58" s="5"/>
      <c r="K58" s="5"/>
      <c r="L58" s="5"/>
      <c r="M58" s="5"/>
      <c r="N58" s="5"/>
    </row>
    <row r="59" spans="1:14" x14ac:dyDescent="0.25">
      <c r="A59" s="145" t="s">
        <v>704</v>
      </c>
      <c r="B59" s="166" t="s">
        <v>422</v>
      </c>
      <c r="C59" s="2" t="s">
        <v>423</v>
      </c>
      <c r="D59" s="166" t="s">
        <v>50</v>
      </c>
      <c r="E59" s="168">
        <v>0.25</v>
      </c>
      <c r="F59" s="169">
        <v>0.48</v>
      </c>
      <c r="G59" s="165">
        <f>ROUND(E59*F59,2)</f>
        <v>0.12</v>
      </c>
      <c r="H59" s="9"/>
      <c r="I59" s="9"/>
      <c r="J59" s="9"/>
      <c r="K59" s="9"/>
      <c r="L59" s="9"/>
      <c r="M59" s="5"/>
      <c r="N59" s="5"/>
    </row>
    <row r="60" spans="1:14" x14ac:dyDescent="0.25">
      <c r="A60" s="158" t="s">
        <v>702</v>
      </c>
      <c r="B60" s="158" t="s">
        <v>425</v>
      </c>
      <c r="C60" s="170" t="s">
        <v>424</v>
      </c>
      <c r="D60" s="171" t="s">
        <v>18</v>
      </c>
      <c r="E60" s="162">
        <v>0.14000000000000001</v>
      </c>
      <c r="F60" s="163">
        <v>17.47</v>
      </c>
      <c r="G60" s="172">
        <f>ROUND(E60*F60,2)</f>
        <v>2.4500000000000002</v>
      </c>
      <c r="H60" s="10"/>
      <c r="I60" s="11"/>
      <c r="J60" s="11"/>
      <c r="K60" s="11"/>
      <c r="L60" s="11"/>
      <c r="M60" s="5"/>
      <c r="N60" s="5"/>
    </row>
    <row r="61" spans="1:14" x14ac:dyDescent="0.25">
      <c r="D61" s="251" t="s">
        <v>110</v>
      </c>
      <c r="E61" s="252"/>
      <c r="F61" s="253"/>
      <c r="G61" s="154">
        <f>ROUND(SUM(G59:G60),2)</f>
        <v>2.57</v>
      </c>
      <c r="H61" s="10"/>
      <c r="I61" s="13"/>
      <c r="J61" s="13"/>
      <c r="K61" s="13"/>
      <c r="L61" s="13"/>
      <c r="M61" s="5"/>
      <c r="N61" s="5"/>
    </row>
    <row r="62" spans="1:14" x14ac:dyDescent="0.25">
      <c r="H62" s="13"/>
      <c r="I62" s="13"/>
      <c r="J62" s="21"/>
      <c r="K62" s="21"/>
      <c r="L62" s="22"/>
      <c r="M62" s="5"/>
      <c r="N62" s="5"/>
    </row>
    <row r="63" spans="1:14" ht="15" customHeight="1" x14ac:dyDescent="0.25">
      <c r="A63" s="151" t="s">
        <v>703</v>
      </c>
      <c r="B63" s="151" t="s">
        <v>495</v>
      </c>
      <c r="C63" s="248" t="s">
        <v>496</v>
      </c>
      <c r="D63" s="249"/>
      <c r="E63" s="250"/>
      <c r="F63" s="150" t="s">
        <v>13</v>
      </c>
      <c r="G63" s="150" t="s">
        <v>10</v>
      </c>
    </row>
    <row r="64" spans="1:14" x14ac:dyDescent="0.25">
      <c r="A64" s="152"/>
      <c r="B64" s="152" t="s">
        <v>5</v>
      </c>
      <c r="C64" s="153" t="s">
        <v>15</v>
      </c>
      <c r="D64" s="152" t="s">
        <v>14</v>
      </c>
      <c r="E64" s="152" t="s">
        <v>16</v>
      </c>
      <c r="F64" s="153" t="s">
        <v>17</v>
      </c>
      <c r="G64" s="70" t="s">
        <v>110</v>
      </c>
      <c r="H64" s="5"/>
      <c r="I64" s="5"/>
      <c r="J64" s="5"/>
      <c r="K64" s="5"/>
      <c r="L64" s="5"/>
      <c r="M64" s="5"/>
      <c r="N64" s="5"/>
    </row>
    <row r="65" spans="1:14" x14ac:dyDescent="0.25">
      <c r="A65" s="145" t="s">
        <v>704</v>
      </c>
      <c r="B65" s="166" t="s">
        <v>708</v>
      </c>
      <c r="C65" s="2" t="s">
        <v>499</v>
      </c>
      <c r="D65" s="166" t="s">
        <v>10</v>
      </c>
      <c r="E65" s="168">
        <v>1.1000000000000001</v>
      </c>
      <c r="F65" s="169">
        <v>123.91</v>
      </c>
      <c r="G65" s="165">
        <f>ROUND(E65*F65,2)</f>
        <v>136.30000000000001</v>
      </c>
      <c r="H65" s="9"/>
      <c r="I65" s="9"/>
      <c r="J65" s="9"/>
      <c r="K65" s="9"/>
      <c r="L65" s="9"/>
      <c r="M65" s="5"/>
      <c r="N65" s="5"/>
    </row>
    <row r="66" spans="1:14" x14ac:dyDescent="0.25">
      <c r="A66" s="145" t="s">
        <v>704</v>
      </c>
      <c r="B66" s="166" t="s">
        <v>47</v>
      </c>
      <c r="C66" s="2" t="s">
        <v>46</v>
      </c>
      <c r="D66" s="166" t="s">
        <v>29</v>
      </c>
      <c r="E66" s="168">
        <v>0.12</v>
      </c>
      <c r="F66" s="169">
        <v>21.35</v>
      </c>
      <c r="G66" s="165">
        <f>ROUND(E66*F66,2)</f>
        <v>2.56</v>
      </c>
      <c r="H66" s="9"/>
      <c r="I66" s="9"/>
      <c r="J66" s="9"/>
      <c r="K66" s="9"/>
      <c r="L66" s="9"/>
      <c r="M66" s="5"/>
      <c r="N66" s="5"/>
    </row>
    <row r="67" spans="1:14" x14ac:dyDescent="0.25">
      <c r="A67" s="158" t="s">
        <v>702</v>
      </c>
      <c r="B67" s="158" t="s">
        <v>60</v>
      </c>
      <c r="C67" s="170" t="s">
        <v>40</v>
      </c>
      <c r="D67" s="171" t="s">
        <v>18</v>
      </c>
      <c r="E67" s="162">
        <v>0.61</v>
      </c>
      <c r="F67" s="163">
        <v>12.92</v>
      </c>
      <c r="G67" s="172">
        <f>ROUND(E67*F67,2)</f>
        <v>7.88</v>
      </c>
      <c r="H67" s="10"/>
      <c r="I67" s="11"/>
      <c r="J67" s="11"/>
      <c r="K67" s="11"/>
      <c r="L67" s="11"/>
      <c r="M67" s="5"/>
      <c r="N67" s="5"/>
    </row>
    <row r="68" spans="1:14" x14ac:dyDescent="0.25">
      <c r="A68" s="158" t="s">
        <v>702</v>
      </c>
      <c r="B68" s="158" t="s">
        <v>498</v>
      </c>
      <c r="C68" s="170" t="s">
        <v>497</v>
      </c>
      <c r="D68" s="171" t="s">
        <v>18</v>
      </c>
      <c r="E68" s="162">
        <v>0.5</v>
      </c>
      <c r="F68" s="163">
        <v>19.850000000000001</v>
      </c>
      <c r="G68" s="172">
        <f>ROUND(E68*F68,2)</f>
        <v>9.93</v>
      </c>
      <c r="H68" s="10"/>
      <c r="I68" s="11"/>
      <c r="J68" s="11"/>
      <c r="K68" s="11"/>
      <c r="L68" s="11"/>
      <c r="M68" s="5"/>
      <c r="N68" s="5"/>
    </row>
    <row r="69" spans="1:14" x14ac:dyDescent="0.25">
      <c r="D69" s="251" t="s">
        <v>110</v>
      </c>
      <c r="E69" s="252"/>
      <c r="F69" s="253"/>
      <c r="G69" s="154">
        <f>ROUND(SUM(G65:G68),2)</f>
        <v>156.66999999999999</v>
      </c>
      <c r="H69" s="10"/>
      <c r="I69" s="13"/>
      <c r="J69" s="13"/>
      <c r="K69" s="13"/>
      <c r="L69" s="13"/>
      <c r="M69" s="5"/>
      <c r="N69" s="5"/>
    </row>
    <row r="70" spans="1:14" x14ac:dyDescent="0.25">
      <c r="H70" s="13"/>
      <c r="I70" s="13"/>
      <c r="J70" s="21"/>
      <c r="K70" s="21"/>
      <c r="L70" s="22"/>
      <c r="M70" s="5"/>
      <c r="N70" s="5"/>
    </row>
    <row r="71" spans="1:14" ht="15" customHeight="1" x14ac:dyDescent="0.25">
      <c r="A71" s="151" t="s">
        <v>703</v>
      </c>
      <c r="B71" s="151" t="s">
        <v>709</v>
      </c>
      <c r="C71" s="248" t="s">
        <v>325</v>
      </c>
      <c r="D71" s="249"/>
      <c r="E71" s="250"/>
      <c r="F71" s="150" t="s">
        <v>13</v>
      </c>
      <c r="G71" s="150" t="s">
        <v>10</v>
      </c>
    </row>
    <row r="72" spans="1:14" x14ac:dyDescent="0.25">
      <c r="A72" s="152"/>
      <c r="B72" s="152" t="s">
        <v>5</v>
      </c>
      <c r="C72" s="153" t="s">
        <v>15</v>
      </c>
      <c r="D72" s="152" t="s">
        <v>14</v>
      </c>
      <c r="E72" s="152" t="s">
        <v>16</v>
      </c>
      <c r="F72" s="153" t="s">
        <v>17</v>
      </c>
      <c r="G72" s="70" t="s">
        <v>110</v>
      </c>
      <c r="H72" s="5"/>
      <c r="I72" s="5"/>
      <c r="J72" s="5"/>
      <c r="K72" s="5"/>
      <c r="L72" s="5"/>
      <c r="M72" s="5"/>
      <c r="N72" s="5"/>
    </row>
    <row r="73" spans="1:14" x14ac:dyDescent="0.25">
      <c r="A73" s="145" t="s">
        <v>704</v>
      </c>
      <c r="B73" s="166" t="s">
        <v>710</v>
      </c>
      <c r="C73" s="2" t="s">
        <v>711</v>
      </c>
      <c r="D73" s="166" t="s">
        <v>29</v>
      </c>
      <c r="E73" s="168">
        <v>0.7</v>
      </c>
      <c r="F73" s="169">
        <v>3.4</v>
      </c>
      <c r="G73" s="165">
        <f>ROUND(E73*F73,2)</f>
        <v>2.38</v>
      </c>
      <c r="H73" s="9"/>
      <c r="I73" s="9"/>
      <c r="J73" s="9"/>
      <c r="K73" s="9"/>
      <c r="L73" s="9"/>
      <c r="M73" s="5"/>
      <c r="N73" s="5"/>
    </row>
    <row r="74" spans="1:14" x14ac:dyDescent="0.25">
      <c r="A74" s="158" t="s">
        <v>702</v>
      </c>
      <c r="B74" s="158" t="s">
        <v>60</v>
      </c>
      <c r="C74" s="170" t="s">
        <v>40</v>
      </c>
      <c r="D74" s="171" t="s">
        <v>18</v>
      </c>
      <c r="E74" s="162">
        <v>0.14000000000000001</v>
      </c>
      <c r="F74" s="163">
        <v>12.92</v>
      </c>
      <c r="G74" s="172">
        <f>ROUND(E74*F74,2)</f>
        <v>1.81</v>
      </c>
      <c r="H74" s="10"/>
      <c r="I74" s="11"/>
      <c r="J74" s="11"/>
      <c r="K74" s="11"/>
      <c r="L74" s="11"/>
      <c r="M74" s="5"/>
      <c r="N74" s="5"/>
    </row>
    <row r="75" spans="1:14" x14ac:dyDescent="0.25">
      <c r="A75" s="158" t="s">
        <v>702</v>
      </c>
      <c r="B75" s="158" t="s">
        <v>333</v>
      </c>
      <c r="C75" s="170" t="s">
        <v>62</v>
      </c>
      <c r="D75" s="171" t="s">
        <v>18</v>
      </c>
      <c r="E75" s="162">
        <v>0.14000000000000001</v>
      </c>
      <c r="F75" s="163">
        <v>16.350000000000001</v>
      </c>
      <c r="G75" s="172">
        <f>ROUND(E75*F75,2)</f>
        <v>2.29</v>
      </c>
      <c r="H75" s="10"/>
      <c r="I75" s="11"/>
      <c r="J75" s="11"/>
      <c r="K75" s="11"/>
      <c r="L75" s="11"/>
      <c r="M75" s="5"/>
      <c r="N75" s="5"/>
    </row>
    <row r="76" spans="1:14" x14ac:dyDescent="0.25">
      <c r="D76" s="251" t="s">
        <v>110</v>
      </c>
      <c r="E76" s="252"/>
      <c r="F76" s="253"/>
      <c r="G76" s="154">
        <f>ROUND(SUM(G73:G75),2)</f>
        <v>6.48</v>
      </c>
      <c r="H76" s="10"/>
      <c r="I76" s="13"/>
      <c r="J76" s="13"/>
      <c r="K76" s="13"/>
      <c r="L76" s="13"/>
      <c r="M76" s="5"/>
      <c r="N76" s="5"/>
    </row>
    <row r="77" spans="1:14" ht="14.25" customHeight="1" x14ac:dyDescent="0.25">
      <c r="H77" s="13"/>
      <c r="I77" s="13"/>
      <c r="J77" s="21"/>
      <c r="K77" s="21"/>
      <c r="L77" s="22"/>
      <c r="M77" s="5"/>
      <c r="N77" s="5"/>
    </row>
    <row r="78" spans="1:14" ht="15" customHeight="1" x14ac:dyDescent="0.25">
      <c r="A78" s="151" t="s">
        <v>562</v>
      </c>
      <c r="B78" s="151" t="s">
        <v>549</v>
      </c>
      <c r="C78" s="155" t="s">
        <v>121</v>
      </c>
      <c r="D78" s="156"/>
      <c r="E78" s="157"/>
      <c r="F78" s="150" t="s">
        <v>13</v>
      </c>
      <c r="G78" s="150" t="s">
        <v>10</v>
      </c>
    </row>
    <row r="79" spans="1:14" x14ac:dyDescent="0.25">
      <c r="A79" s="152"/>
      <c r="B79" s="152" t="s">
        <v>5</v>
      </c>
      <c r="C79" s="153" t="s">
        <v>15</v>
      </c>
      <c r="D79" s="152" t="s">
        <v>14</v>
      </c>
      <c r="E79" s="152" t="s">
        <v>16</v>
      </c>
      <c r="F79" s="153" t="s">
        <v>17</v>
      </c>
      <c r="G79" s="70" t="s">
        <v>110</v>
      </c>
      <c r="H79" s="5"/>
      <c r="I79" s="5"/>
      <c r="J79" s="5"/>
      <c r="K79" s="5"/>
      <c r="L79" s="5"/>
      <c r="M79" s="5"/>
      <c r="N79" s="5"/>
    </row>
    <row r="80" spans="1:14" x14ac:dyDescent="0.25">
      <c r="A80" s="7" t="s">
        <v>704</v>
      </c>
      <c r="B80" s="7" t="s">
        <v>343</v>
      </c>
      <c r="C80" s="25" t="str">
        <f>UPPER("Fixador de aba autotravante para telha de fibrocimento, tipo canalete 90 ou kalhetao")</f>
        <v>FIXADOR DE ABA AUTOTRAVANTE PARA TELHA DE FIBROCIMENTO, TIPO CANALETE 90 OU KALHETAO</v>
      </c>
      <c r="D80" s="7" t="s">
        <v>14</v>
      </c>
      <c r="E80" s="15">
        <v>0.45</v>
      </c>
      <c r="F80" s="49">
        <v>1.57</v>
      </c>
      <c r="G80" s="16">
        <f>ROUND(E80*F80,2)</f>
        <v>0.71</v>
      </c>
      <c r="H80" s="8"/>
      <c r="I80" s="8"/>
      <c r="J80" s="8"/>
      <c r="K80" s="8"/>
      <c r="L80" s="8"/>
      <c r="M80" s="5"/>
      <c r="N80" s="5"/>
    </row>
    <row r="81" spans="1:14" x14ac:dyDescent="0.25">
      <c r="A81" s="7" t="s">
        <v>704</v>
      </c>
      <c r="B81" s="7" t="s">
        <v>344</v>
      </c>
      <c r="C81" s="25" t="str">
        <f>UPPER("Prego de aco polido com cabeca 16 x 24 (2 1/4 x 12)")</f>
        <v>PREGO DE ACO POLIDO COM CABECA 16 X 24 (2 1/4 X 12)</v>
      </c>
      <c r="D81" s="7" t="s">
        <v>29</v>
      </c>
      <c r="E81" s="15">
        <v>2E-3</v>
      </c>
      <c r="F81" s="49">
        <v>13.01</v>
      </c>
      <c r="G81" s="16">
        <f>ROUND(E81*F81,2)</f>
        <v>0.03</v>
      </c>
      <c r="H81" s="8"/>
      <c r="I81" s="8"/>
      <c r="J81" s="8"/>
      <c r="K81" s="8"/>
      <c r="L81" s="8"/>
      <c r="M81" s="5"/>
      <c r="N81" s="5"/>
    </row>
    <row r="82" spans="1:14" x14ac:dyDescent="0.25">
      <c r="A82" s="7" t="s">
        <v>704</v>
      </c>
      <c r="B82" s="7" t="s">
        <v>345</v>
      </c>
      <c r="C82" s="25" t="str">
        <f>UPPER("Telha de fibrocimento ondulada e = 6 mm, de 2,44 x 1,10 m (sem amianto)")</f>
        <v>TELHA DE FIBROCIMENTO ONDULADA E = 6 MM, DE 2,44 X 1,10 M (SEM AMIANTO)</v>
      </c>
      <c r="D82" s="7" t="s">
        <v>10</v>
      </c>
      <c r="E82" s="15">
        <v>0.25700000000000001</v>
      </c>
      <c r="F82" s="49">
        <v>26.26</v>
      </c>
      <c r="G82" s="16">
        <f>ROUND(E82*F82,2)</f>
        <v>6.75</v>
      </c>
      <c r="H82" s="8"/>
      <c r="I82" s="8"/>
      <c r="J82" s="8"/>
      <c r="K82" s="8"/>
      <c r="L82" s="8"/>
      <c r="M82" s="5"/>
      <c r="N82" s="5"/>
    </row>
    <row r="83" spans="1:14" x14ac:dyDescent="0.25">
      <c r="A83" s="7" t="s">
        <v>705</v>
      </c>
      <c r="B83" s="3" t="s">
        <v>346</v>
      </c>
      <c r="C83" s="25" t="s">
        <v>150</v>
      </c>
      <c r="D83" s="7" t="s">
        <v>9</v>
      </c>
      <c r="E83" s="15">
        <v>0.67500000000000004</v>
      </c>
      <c r="F83" s="49">
        <v>8</v>
      </c>
      <c r="G83" s="16">
        <f>ROUND(E83*F83,2)</f>
        <v>5.4</v>
      </c>
      <c r="H83" s="8"/>
      <c r="I83" s="8"/>
      <c r="J83" s="8"/>
      <c r="K83" s="8"/>
      <c r="L83" s="8"/>
      <c r="M83" s="5"/>
      <c r="N83" s="5"/>
    </row>
    <row r="84" spans="1:14" x14ac:dyDescent="0.25">
      <c r="A84" s="158" t="s">
        <v>702</v>
      </c>
      <c r="B84" s="159" t="s">
        <v>340</v>
      </c>
      <c r="C84" s="160" t="s">
        <v>149</v>
      </c>
      <c r="D84" s="161" t="s">
        <v>18</v>
      </c>
      <c r="E84" s="162">
        <v>0.126</v>
      </c>
      <c r="F84" s="163">
        <v>16.23</v>
      </c>
      <c r="G84" s="164">
        <f>E84*F84</f>
        <v>2.0449800000000002</v>
      </c>
      <c r="H84" s="13"/>
      <c r="I84" s="12"/>
      <c r="J84" s="14"/>
      <c r="K84" s="14"/>
      <c r="L84" s="14"/>
      <c r="M84" s="5"/>
      <c r="N84" s="5"/>
    </row>
    <row r="85" spans="1:14" x14ac:dyDescent="0.25">
      <c r="A85" s="158" t="s">
        <v>706</v>
      </c>
      <c r="B85" s="159" t="s">
        <v>60</v>
      </c>
      <c r="C85" s="160" t="s">
        <v>40</v>
      </c>
      <c r="D85" s="161" t="s">
        <v>18</v>
      </c>
      <c r="E85" s="162">
        <v>0.126</v>
      </c>
      <c r="F85" s="163">
        <v>12.92</v>
      </c>
      <c r="G85" s="164">
        <f>E85*F85</f>
        <v>1.62792</v>
      </c>
      <c r="H85" s="13"/>
      <c r="I85" s="12"/>
      <c r="J85" s="14"/>
      <c r="K85" s="14"/>
      <c r="L85" s="14"/>
      <c r="M85" s="5"/>
      <c r="N85" s="5"/>
    </row>
    <row r="86" spans="1:14" x14ac:dyDescent="0.25">
      <c r="D86" s="251" t="s">
        <v>110</v>
      </c>
      <c r="E86" s="252"/>
      <c r="F86" s="253"/>
      <c r="G86" s="154">
        <f>ROUND(SUM(G80:G85),2)</f>
        <v>16.559999999999999</v>
      </c>
      <c r="H86" s="10"/>
      <c r="I86" s="13"/>
      <c r="J86" s="13"/>
      <c r="K86" s="13"/>
      <c r="L86" s="13"/>
      <c r="M86" s="5"/>
      <c r="N86" s="5"/>
    </row>
    <row r="87" spans="1:14" x14ac:dyDescent="0.25">
      <c r="H87" s="13"/>
      <c r="I87" s="12"/>
      <c r="J87" s="14"/>
      <c r="K87" s="14"/>
      <c r="L87" s="14"/>
      <c r="M87" s="5"/>
      <c r="N87" s="5"/>
    </row>
    <row r="88" spans="1:14" ht="15" customHeight="1" x14ac:dyDescent="0.25">
      <c r="A88" s="151" t="s">
        <v>703</v>
      </c>
      <c r="B88" s="151" t="s">
        <v>550</v>
      </c>
      <c r="C88" s="248" t="s">
        <v>184</v>
      </c>
      <c r="D88" s="249"/>
      <c r="E88" s="250"/>
      <c r="F88" s="150" t="s">
        <v>13</v>
      </c>
      <c r="G88" s="150" t="s">
        <v>14</v>
      </c>
    </row>
    <row r="89" spans="1:14" x14ac:dyDescent="0.25">
      <c r="A89" s="152"/>
      <c r="B89" s="152" t="s">
        <v>5</v>
      </c>
      <c r="C89" s="153" t="s">
        <v>15</v>
      </c>
      <c r="D89" s="152" t="s">
        <v>14</v>
      </c>
      <c r="E89" s="152" t="s">
        <v>16</v>
      </c>
      <c r="F89" s="153" t="s">
        <v>17</v>
      </c>
      <c r="G89" s="70" t="s">
        <v>110</v>
      </c>
      <c r="H89" s="5"/>
      <c r="I89" s="5"/>
      <c r="J89" s="5"/>
      <c r="K89" s="5"/>
      <c r="L89" s="5"/>
      <c r="M89" s="5"/>
      <c r="N89" s="5"/>
    </row>
    <row r="90" spans="1:14" x14ac:dyDescent="0.25">
      <c r="A90" s="145" t="s">
        <v>704</v>
      </c>
      <c r="B90" s="7" t="s">
        <v>347</v>
      </c>
      <c r="C90" s="23" t="s">
        <v>182</v>
      </c>
      <c r="D90" s="7" t="s">
        <v>11</v>
      </c>
      <c r="E90" s="15">
        <v>1</v>
      </c>
      <c r="F90" s="169">
        <v>119.31</v>
      </c>
      <c r="G90" s="165">
        <f>ROUND(E90*F90,2)</f>
        <v>119.31</v>
      </c>
      <c r="H90" s="9"/>
      <c r="I90" s="9"/>
      <c r="J90" s="9"/>
      <c r="K90" s="9"/>
      <c r="L90" s="9"/>
      <c r="M90" s="5"/>
      <c r="N90" s="5"/>
    </row>
    <row r="91" spans="1:14" x14ac:dyDescent="0.25">
      <c r="A91" s="158" t="s">
        <v>702</v>
      </c>
      <c r="B91" s="158" t="s">
        <v>348</v>
      </c>
      <c r="C91" s="170" t="s">
        <v>183</v>
      </c>
      <c r="D91" s="171" t="s">
        <v>18</v>
      </c>
      <c r="E91" s="162">
        <v>1</v>
      </c>
      <c r="F91" s="163">
        <v>15.45</v>
      </c>
      <c r="G91" s="172">
        <f>ROUND(E91*F91,2)</f>
        <v>15.45</v>
      </c>
      <c r="H91" s="10"/>
      <c r="I91" s="11"/>
      <c r="J91" s="11"/>
      <c r="K91" s="11"/>
      <c r="L91" s="11"/>
      <c r="M91" s="5"/>
      <c r="N91" s="5"/>
    </row>
    <row r="92" spans="1:14" x14ac:dyDescent="0.25">
      <c r="D92" s="251" t="s">
        <v>110</v>
      </c>
      <c r="E92" s="252"/>
      <c r="F92" s="253"/>
      <c r="G92" s="154">
        <f>ROUND(SUM(G90:G91),2)</f>
        <v>134.76</v>
      </c>
      <c r="H92" s="10"/>
      <c r="I92" s="13"/>
      <c r="J92" s="13"/>
      <c r="K92" s="13"/>
      <c r="L92" s="13"/>
      <c r="M92" s="5"/>
      <c r="N92" s="5"/>
    </row>
    <row r="93" spans="1:14" x14ac:dyDescent="0.25">
      <c r="H93" s="13"/>
      <c r="I93" s="13"/>
      <c r="J93" s="21"/>
      <c r="K93" s="21"/>
      <c r="L93" s="22"/>
      <c r="M93" s="5"/>
      <c r="N93" s="5"/>
    </row>
    <row r="94" spans="1:14" ht="15" customHeight="1" x14ac:dyDescent="0.25">
      <c r="A94" s="151" t="s">
        <v>703</v>
      </c>
      <c r="B94" s="151" t="s">
        <v>712</v>
      </c>
      <c r="C94" s="248" t="s">
        <v>188</v>
      </c>
      <c r="D94" s="249"/>
      <c r="E94" s="250"/>
      <c r="F94" s="150" t="s">
        <v>13</v>
      </c>
      <c r="G94" s="150" t="s">
        <v>10</v>
      </c>
    </row>
    <row r="95" spans="1:14" x14ac:dyDescent="0.25">
      <c r="A95" s="152"/>
      <c r="B95" s="152" t="s">
        <v>5</v>
      </c>
      <c r="C95" s="153" t="s">
        <v>15</v>
      </c>
      <c r="D95" s="152" t="s">
        <v>14</v>
      </c>
      <c r="E95" s="152" t="s">
        <v>16</v>
      </c>
      <c r="F95" s="153" t="s">
        <v>17</v>
      </c>
      <c r="G95" s="70" t="s">
        <v>110</v>
      </c>
      <c r="H95" s="5"/>
      <c r="I95" s="5"/>
      <c r="J95" s="5"/>
      <c r="K95" s="5"/>
      <c r="L95" s="5"/>
      <c r="M95" s="5"/>
      <c r="N95" s="5"/>
    </row>
    <row r="96" spans="1:14" x14ac:dyDescent="0.25">
      <c r="A96" s="145" t="s">
        <v>715</v>
      </c>
      <c r="B96" s="7" t="s">
        <v>388</v>
      </c>
      <c r="C96" s="23" t="s">
        <v>188</v>
      </c>
      <c r="D96" s="7" t="s">
        <v>8</v>
      </c>
      <c r="E96" s="15">
        <v>1</v>
      </c>
      <c r="F96" s="169">
        <v>26.75</v>
      </c>
      <c r="G96" s="165">
        <f>ROUND(E96*F96,2)</f>
        <v>26.75</v>
      </c>
      <c r="H96" s="9"/>
      <c r="I96" s="9"/>
      <c r="J96" s="9"/>
      <c r="K96" s="9"/>
      <c r="L96" s="9"/>
      <c r="M96" s="5"/>
      <c r="N96" s="5"/>
    </row>
    <row r="97" spans="1:14" x14ac:dyDescent="0.25">
      <c r="D97" s="251" t="s">
        <v>110</v>
      </c>
      <c r="E97" s="252"/>
      <c r="F97" s="253"/>
      <c r="G97" s="154">
        <f>ROUND(SUM(G96:G96),2)</f>
        <v>26.75</v>
      </c>
      <c r="H97" s="10"/>
      <c r="I97" s="13"/>
      <c r="J97" s="13"/>
      <c r="K97" s="13"/>
      <c r="L97" s="13"/>
      <c r="M97" s="5"/>
      <c r="N97" s="5"/>
    </row>
    <row r="98" spans="1:14" x14ac:dyDescent="0.25">
      <c r="H98" s="13"/>
      <c r="I98" s="13"/>
      <c r="J98" s="21"/>
      <c r="K98" s="21"/>
      <c r="L98" s="22"/>
      <c r="M98" s="5"/>
      <c r="N98" s="5"/>
    </row>
    <row r="99" spans="1:14" ht="15" customHeight="1" x14ac:dyDescent="0.25">
      <c r="A99" s="151" t="s">
        <v>703</v>
      </c>
      <c r="B99" s="151" t="s">
        <v>552</v>
      </c>
      <c r="C99" s="248" t="s">
        <v>515</v>
      </c>
      <c r="D99" s="249"/>
      <c r="E99" s="250"/>
      <c r="F99" s="150" t="s">
        <v>13</v>
      </c>
      <c r="G99" s="150" t="s">
        <v>14</v>
      </c>
    </row>
    <row r="100" spans="1:14" x14ac:dyDescent="0.25">
      <c r="A100" s="152"/>
      <c r="B100" s="152" t="s">
        <v>5</v>
      </c>
      <c r="C100" s="153" t="s">
        <v>15</v>
      </c>
      <c r="D100" s="152" t="s">
        <v>14</v>
      </c>
      <c r="E100" s="152" t="s">
        <v>16</v>
      </c>
      <c r="F100" s="153" t="s">
        <v>17</v>
      </c>
      <c r="G100" s="70" t="s">
        <v>110</v>
      </c>
      <c r="H100" s="5"/>
      <c r="I100" s="5"/>
      <c r="J100" s="5"/>
      <c r="K100" s="5"/>
      <c r="L100" s="5"/>
      <c r="M100" s="5"/>
      <c r="N100" s="5"/>
    </row>
    <row r="101" spans="1:14" x14ac:dyDescent="0.25">
      <c r="A101" s="145" t="s">
        <v>704</v>
      </c>
      <c r="B101" s="7" t="s">
        <v>479</v>
      </c>
      <c r="C101" s="23" t="s">
        <v>389</v>
      </c>
      <c r="D101" s="7" t="s">
        <v>164</v>
      </c>
      <c r="E101" s="24">
        <v>1</v>
      </c>
      <c r="F101" s="169">
        <v>244.5</v>
      </c>
      <c r="G101" s="165">
        <f>ROUND(E101*F101,2)</f>
        <v>244.5</v>
      </c>
      <c r="H101" s="9"/>
      <c r="I101" s="9"/>
      <c r="J101" s="9"/>
      <c r="K101" s="9"/>
      <c r="L101" s="9"/>
      <c r="M101" s="5"/>
      <c r="N101" s="5"/>
    </row>
    <row r="102" spans="1:14" x14ac:dyDescent="0.25">
      <c r="A102" s="145" t="s">
        <v>704</v>
      </c>
      <c r="B102" s="7" t="s">
        <v>349</v>
      </c>
      <c r="C102" s="23" t="s">
        <v>167</v>
      </c>
      <c r="D102" s="7" t="s">
        <v>164</v>
      </c>
      <c r="E102" s="15">
        <v>0.5</v>
      </c>
      <c r="F102" s="169">
        <v>2</v>
      </c>
      <c r="G102" s="165">
        <f>ROUND(E102*F102,2)</f>
        <v>1</v>
      </c>
      <c r="H102" s="9"/>
      <c r="I102" s="9"/>
      <c r="J102" s="9"/>
      <c r="K102" s="9"/>
      <c r="L102" s="9"/>
      <c r="M102" s="5"/>
      <c r="N102" s="5"/>
    </row>
    <row r="103" spans="1:14" x14ac:dyDescent="0.25">
      <c r="A103" s="158" t="s">
        <v>702</v>
      </c>
      <c r="B103" s="158" t="s">
        <v>350</v>
      </c>
      <c r="C103" s="170" t="s">
        <v>166</v>
      </c>
      <c r="D103" s="171" t="s">
        <v>18</v>
      </c>
      <c r="E103" s="162">
        <v>0.5</v>
      </c>
      <c r="F103" s="163">
        <v>15.94</v>
      </c>
      <c r="G103" s="172">
        <f>ROUND(E103*F103,2)</f>
        <v>7.97</v>
      </c>
      <c r="H103" s="10"/>
      <c r="I103" s="11"/>
      <c r="J103" s="11"/>
      <c r="K103" s="11"/>
      <c r="L103" s="11"/>
      <c r="M103" s="5"/>
      <c r="N103" s="5"/>
    </row>
    <row r="104" spans="1:14" x14ac:dyDescent="0.25">
      <c r="A104" s="158" t="s">
        <v>702</v>
      </c>
      <c r="B104" s="158" t="s">
        <v>341</v>
      </c>
      <c r="C104" s="170" t="s">
        <v>40</v>
      </c>
      <c r="D104" s="171" t="s">
        <v>18</v>
      </c>
      <c r="E104" s="162">
        <v>0.5</v>
      </c>
      <c r="F104" s="163">
        <v>12.92</v>
      </c>
      <c r="G104" s="172">
        <f>ROUND(E104*F104,2)</f>
        <v>6.46</v>
      </c>
      <c r="H104" s="10"/>
      <c r="I104" s="11"/>
      <c r="J104" s="11"/>
      <c r="K104" s="11"/>
      <c r="L104" s="11"/>
      <c r="M104" s="5"/>
      <c r="N104" s="5"/>
    </row>
    <row r="105" spans="1:14" x14ac:dyDescent="0.25">
      <c r="D105" s="251" t="s">
        <v>110</v>
      </c>
      <c r="E105" s="252"/>
      <c r="F105" s="253"/>
      <c r="G105" s="154">
        <f>ROUND(SUM(G101:G104),2)</f>
        <v>259.93</v>
      </c>
      <c r="H105" s="10"/>
      <c r="I105" s="13"/>
      <c r="J105" s="13"/>
      <c r="K105" s="13"/>
      <c r="L105" s="13"/>
      <c r="M105" s="5"/>
      <c r="N105" s="5"/>
    </row>
    <row r="107" spans="1:14" ht="15" customHeight="1" x14ac:dyDescent="0.25">
      <c r="A107" s="151" t="s">
        <v>703</v>
      </c>
      <c r="B107" s="151" t="s">
        <v>553</v>
      </c>
      <c r="C107" s="248" t="s">
        <v>713</v>
      </c>
      <c r="D107" s="249"/>
      <c r="E107" s="250"/>
      <c r="F107" s="150" t="s">
        <v>13</v>
      </c>
      <c r="G107" s="150" t="s">
        <v>14</v>
      </c>
    </row>
    <row r="108" spans="1:14" x14ac:dyDescent="0.25">
      <c r="A108" s="152"/>
      <c r="B108" s="152" t="s">
        <v>5</v>
      </c>
      <c r="C108" s="153" t="s">
        <v>15</v>
      </c>
      <c r="D108" s="152" t="s">
        <v>14</v>
      </c>
      <c r="E108" s="152" t="s">
        <v>16</v>
      </c>
      <c r="F108" s="153" t="s">
        <v>17</v>
      </c>
      <c r="G108" s="70" t="s">
        <v>110</v>
      </c>
      <c r="H108" s="5"/>
      <c r="I108" s="5"/>
      <c r="J108" s="5"/>
      <c r="K108" s="5"/>
      <c r="L108" s="5"/>
      <c r="M108" s="5"/>
      <c r="N108" s="5"/>
    </row>
    <row r="109" spans="1:14" x14ac:dyDescent="0.25">
      <c r="A109" s="145" t="s">
        <v>704</v>
      </c>
      <c r="B109" s="7" t="s">
        <v>351</v>
      </c>
      <c r="C109" s="23" t="s">
        <v>714</v>
      </c>
      <c r="D109" s="7" t="s">
        <v>14</v>
      </c>
      <c r="E109" s="15">
        <v>1</v>
      </c>
      <c r="F109" s="169">
        <v>24</v>
      </c>
      <c r="G109" s="165">
        <f>ROUND(E109*F109,2)</f>
        <v>24</v>
      </c>
      <c r="H109" s="9"/>
      <c r="I109" s="9"/>
      <c r="J109" s="9"/>
      <c r="K109" s="9"/>
      <c r="L109" s="9"/>
      <c r="M109" s="5"/>
      <c r="N109" s="5"/>
    </row>
    <row r="110" spans="1:14" x14ac:dyDescent="0.25">
      <c r="A110" s="158" t="s">
        <v>702</v>
      </c>
      <c r="B110" s="158" t="s">
        <v>60</v>
      </c>
      <c r="C110" s="170" t="s">
        <v>40</v>
      </c>
      <c r="D110" s="171" t="s">
        <v>18</v>
      </c>
      <c r="E110" s="162">
        <v>0.1</v>
      </c>
      <c r="F110" s="163">
        <v>12.92</v>
      </c>
      <c r="G110" s="172">
        <f>ROUND(E110*F110,2)</f>
        <v>1.29</v>
      </c>
      <c r="H110" s="10"/>
      <c r="I110" s="11"/>
      <c r="J110" s="11"/>
      <c r="K110" s="11"/>
      <c r="L110" s="11"/>
      <c r="M110" s="5"/>
      <c r="N110" s="5"/>
    </row>
    <row r="111" spans="1:14" x14ac:dyDescent="0.25">
      <c r="D111" s="251" t="s">
        <v>110</v>
      </c>
      <c r="E111" s="252"/>
      <c r="F111" s="253"/>
      <c r="G111" s="154">
        <f>ROUND(SUM(G109:G110),2)</f>
        <v>25.29</v>
      </c>
      <c r="H111" s="10"/>
      <c r="I111" s="13"/>
      <c r="J111" s="13"/>
      <c r="K111" s="13"/>
      <c r="L111" s="13"/>
      <c r="M111" s="5"/>
      <c r="N111" s="5"/>
    </row>
    <row r="112" spans="1:14" x14ac:dyDescent="0.25">
      <c r="H112" s="13"/>
      <c r="I112" s="13"/>
      <c r="J112" s="21"/>
      <c r="K112" s="21"/>
      <c r="L112" s="22"/>
      <c r="M112" s="5"/>
      <c r="N112" s="5"/>
    </row>
    <row r="113" spans="1:14" ht="15" customHeight="1" x14ac:dyDescent="0.25">
      <c r="A113" s="151" t="s">
        <v>703</v>
      </c>
      <c r="B113" s="151" t="s">
        <v>554</v>
      </c>
      <c r="C113" s="248" t="s">
        <v>123</v>
      </c>
      <c r="D113" s="249"/>
      <c r="E113" s="250"/>
      <c r="F113" s="150" t="s">
        <v>13</v>
      </c>
      <c r="G113" s="150" t="s">
        <v>14</v>
      </c>
    </row>
    <row r="114" spans="1:14" x14ac:dyDescent="0.25">
      <c r="A114" s="152"/>
      <c r="B114" s="152" t="s">
        <v>5</v>
      </c>
      <c r="C114" s="153" t="s">
        <v>15</v>
      </c>
      <c r="D114" s="152" t="s">
        <v>14</v>
      </c>
      <c r="E114" s="152" t="s">
        <v>16</v>
      </c>
      <c r="F114" s="153" t="s">
        <v>17</v>
      </c>
      <c r="G114" s="70" t="s">
        <v>110</v>
      </c>
      <c r="H114" s="5"/>
      <c r="I114" s="5"/>
      <c r="J114" s="5"/>
      <c r="K114" s="5"/>
      <c r="L114" s="5"/>
      <c r="M114" s="5"/>
      <c r="N114" s="5"/>
    </row>
    <row r="115" spans="1:14" x14ac:dyDescent="0.25">
      <c r="A115" s="145" t="s">
        <v>704</v>
      </c>
      <c r="B115" s="7" t="s">
        <v>352</v>
      </c>
      <c r="C115" s="23" t="s">
        <v>168</v>
      </c>
      <c r="D115" s="7" t="s">
        <v>14</v>
      </c>
      <c r="E115" s="15">
        <v>1</v>
      </c>
      <c r="F115" s="169">
        <v>3.65</v>
      </c>
      <c r="G115" s="165">
        <f>ROUND(E115*F115,2)</f>
        <v>3.65</v>
      </c>
      <c r="H115" s="9"/>
      <c r="I115" s="9"/>
      <c r="J115" s="9"/>
      <c r="K115" s="9"/>
      <c r="L115" s="9"/>
      <c r="M115" s="5"/>
      <c r="N115" s="5"/>
    </row>
    <row r="116" spans="1:14" x14ac:dyDescent="0.25">
      <c r="A116" s="145" t="s">
        <v>704</v>
      </c>
      <c r="B116" s="7" t="s">
        <v>353</v>
      </c>
      <c r="C116" s="2" t="s">
        <v>441</v>
      </c>
      <c r="D116" s="7" t="s">
        <v>14</v>
      </c>
      <c r="E116" s="15">
        <v>1</v>
      </c>
      <c r="F116" s="169">
        <v>4.25</v>
      </c>
      <c r="G116" s="165">
        <f>ROUND(E116*F116,2)</f>
        <v>4.25</v>
      </c>
      <c r="H116" s="9"/>
      <c r="I116" s="9"/>
      <c r="J116" s="9"/>
      <c r="K116" s="9"/>
      <c r="L116" s="9"/>
      <c r="M116" s="5"/>
      <c r="N116" s="5"/>
    </row>
    <row r="117" spans="1:14" x14ac:dyDescent="0.25">
      <c r="A117" s="158" t="s">
        <v>702</v>
      </c>
      <c r="B117" s="158" t="s">
        <v>350</v>
      </c>
      <c r="C117" s="170" t="s">
        <v>166</v>
      </c>
      <c r="D117" s="171" t="s">
        <v>18</v>
      </c>
      <c r="E117" s="162">
        <v>0.4</v>
      </c>
      <c r="F117" s="163">
        <v>15.94</v>
      </c>
      <c r="G117" s="172">
        <f>ROUND(E117*F117,2)</f>
        <v>6.38</v>
      </c>
      <c r="H117" s="10"/>
      <c r="I117" s="11"/>
      <c r="J117" s="11"/>
      <c r="K117" s="11"/>
      <c r="L117" s="11"/>
      <c r="M117" s="5"/>
      <c r="N117" s="5"/>
    </row>
    <row r="118" spans="1:14" x14ac:dyDescent="0.25">
      <c r="D118" s="251" t="s">
        <v>110</v>
      </c>
      <c r="E118" s="252"/>
      <c r="F118" s="253"/>
      <c r="G118" s="154">
        <f>ROUND(SUM(G115:G117),2)</f>
        <v>14.28</v>
      </c>
      <c r="H118" s="10"/>
      <c r="I118" s="13"/>
      <c r="J118" s="13"/>
      <c r="K118" s="13"/>
      <c r="L118" s="13"/>
      <c r="M118" s="5"/>
      <c r="N118" s="5"/>
    </row>
    <row r="119" spans="1:14" x14ac:dyDescent="0.25">
      <c r="H119" s="13"/>
      <c r="I119" s="13"/>
      <c r="J119" s="21"/>
      <c r="K119" s="21"/>
      <c r="L119" s="22"/>
      <c r="M119" s="5"/>
      <c r="N119" s="5"/>
    </row>
    <row r="120" spans="1:14" ht="15" customHeight="1" x14ac:dyDescent="0.25">
      <c r="A120" s="151" t="s">
        <v>703</v>
      </c>
      <c r="B120" s="151" t="s">
        <v>555</v>
      </c>
      <c r="C120" s="248" t="s">
        <v>369</v>
      </c>
      <c r="D120" s="249"/>
      <c r="E120" s="250"/>
      <c r="F120" s="150" t="s">
        <v>13</v>
      </c>
      <c r="G120" s="150" t="s">
        <v>14</v>
      </c>
    </row>
    <row r="121" spans="1:14" x14ac:dyDescent="0.25">
      <c r="A121" s="152"/>
      <c r="B121" s="152" t="s">
        <v>5</v>
      </c>
      <c r="C121" s="153" t="s">
        <v>15</v>
      </c>
      <c r="D121" s="152" t="s">
        <v>14</v>
      </c>
      <c r="E121" s="152" t="s">
        <v>16</v>
      </c>
      <c r="F121" s="153" t="s">
        <v>17</v>
      </c>
      <c r="G121" s="70" t="s">
        <v>110</v>
      </c>
      <c r="H121" s="5"/>
      <c r="I121" s="5"/>
      <c r="J121" s="5"/>
      <c r="K121" s="5"/>
      <c r="L121" s="5"/>
      <c r="M121" s="5"/>
      <c r="N121" s="5"/>
    </row>
    <row r="122" spans="1:14" x14ac:dyDescent="0.25">
      <c r="A122" s="145" t="s">
        <v>704</v>
      </c>
      <c r="B122" s="7" t="s">
        <v>354</v>
      </c>
      <c r="C122" s="23" t="s">
        <v>370</v>
      </c>
      <c r="D122" s="7" t="s">
        <v>14</v>
      </c>
      <c r="E122" s="15">
        <v>1</v>
      </c>
      <c r="F122" s="169">
        <v>14.38</v>
      </c>
      <c r="G122" s="165">
        <f>ROUND(E122*F122,2)</f>
        <v>14.38</v>
      </c>
      <c r="H122" s="9"/>
      <c r="I122" s="9"/>
      <c r="J122" s="9"/>
      <c r="K122" s="9"/>
      <c r="L122" s="9"/>
      <c r="M122" s="5"/>
      <c r="N122" s="5"/>
    </row>
    <row r="123" spans="1:14" x14ac:dyDescent="0.25">
      <c r="A123" s="158" t="s">
        <v>704</v>
      </c>
      <c r="B123" s="7" t="s">
        <v>355</v>
      </c>
      <c r="C123" s="23" t="s">
        <v>371</v>
      </c>
      <c r="D123" s="7" t="s">
        <v>14</v>
      </c>
      <c r="E123" s="15">
        <v>1</v>
      </c>
      <c r="F123" s="163">
        <v>3</v>
      </c>
      <c r="G123" s="165">
        <f t="shared" ref="G123:G125" si="2">ROUND(E123*F123,2)</f>
        <v>3</v>
      </c>
      <c r="H123" s="9"/>
      <c r="I123" s="9"/>
      <c r="J123" s="9"/>
      <c r="K123" s="9"/>
      <c r="L123" s="9"/>
      <c r="M123" s="5"/>
      <c r="N123" s="5"/>
    </row>
    <row r="124" spans="1:14" x14ac:dyDescent="0.25">
      <c r="A124" s="158" t="s">
        <v>716</v>
      </c>
      <c r="B124" s="158" t="s">
        <v>332</v>
      </c>
      <c r="C124" s="170" t="s">
        <v>174</v>
      </c>
      <c r="D124" s="171" t="s">
        <v>18</v>
      </c>
      <c r="E124" s="162">
        <v>0.5</v>
      </c>
      <c r="F124" s="163">
        <v>16.52</v>
      </c>
      <c r="G124" s="172">
        <f t="shared" si="2"/>
        <v>8.26</v>
      </c>
      <c r="H124" s="9"/>
      <c r="I124" s="9"/>
      <c r="J124" s="9"/>
      <c r="K124" s="9"/>
      <c r="L124" s="9"/>
      <c r="M124" s="5"/>
      <c r="N124" s="5"/>
    </row>
    <row r="125" spans="1:14" x14ac:dyDescent="0.25">
      <c r="A125" s="158" t="s">
        <v>702</v>
      </c>
      <c r="B125" s="158" t="s">
        <v>342</v>
      </c>
      <c r="C125" s="170" t="s">
        <v>40</v>
      </c>
      <c r="D125" s="171" t="s">
        <v>18</v>
      </c>
      <c r="E125" s="162">
        <v>0.5</v>
      </c>
      <c r="F125" s="163">
        <v>12.92</v>
      </c>
      <c r="G125" s="172">
        <f t="shared" si="2"/>
        <v>6.46</v>
      </c>
      <c r="H125" s="10"/>
      <c r="I125" s="11"/>
      <c r="J125" s="11"/>
      <c r="K125" s="11"/>
      <c r="L125" s="11"/>
      <c r="M125" s="5"/>
      <c r="N125" s="5"/>
    </row>
    <row r="126" spans="1:14" x14ac:dyDescent="0.25">
      <c r="D126" s="251" t="s">
        <v>110</v>
      </c>
      <c r="E126" s="252"/>
      <c r="F126" s="253"/>
      <c r="G126" s="154">
        <f>ROUND(SUM(G122:G125),2)</f>
        <v>32.1</v>
      </c>
      <c r="H126" s="10"/>
      <c r="I126" s="13"/>
      <c r="J126" s="13"/>
      <c r="K126" s="13"/>
      <c r="L126" s="13"/>
      <c r="M126" s="5"/>
      <c r="N126" s="5"/>
    </row>
    <row r="128" spans="1:14" ht="15" customHeight="1" x14ac:dyDescent="0.25">
      <c r="A128" s="151" t="s">
        <v>703</v>
      </c>
      <c r="B128" s="151" t="s">
        <v>671</v>
      </c>
      <c r="C128" s="248" t="s">
        <v>717</v>
      </c>
      <c r="D128" s="249"/>
      <c r="E128" s="250"/>
      <c r="F128" s="150" t="s">
        <v>13</v>
      </c>
      <c r="G128" s="150" t="s">
        <v>189</v>
      </c>
    </row>
    <row r="129" spans="1:14" x14ac:dyDescent="0.25">
      <c r="A129" s="152"/>
      <c r="B129" s="152" t="s">
        <v>5</v>
      </c>
      <c r="C129" s="153" t="s">
        <v>15</v>
      </c>
      <c r="D129" s="152" t="s">
        <v>14</v>
      </c>
      <c r="E129" s="152" t="s">
        <v>16</v>
      </c>
      <c r="F129" s="153" t="s">
        <v>17</v>
      </c>
      <c r="G129" s="111" t="s">
        <v>110</v>
      </c>
      <c r="H129" s="5"/>
      <c r="I129" s="5"/>
      <c r="J129" s="5"/>
      <c r="K129" s="5"/>
      <c r="L129" s="5"/>
      <c r="M129" s="5"/>
      <c r="N129" s="5"/>
    </row>
    <row r="130" spans="1:14" x14ac:dyDescent="0.25">
      <c r="A130" s="145" t="s">
        <v>704</v>
      </c>
      <c r="B130" s="7" t="s">
        <v>356</v>
      </c>
      <c r="C130" s="23" t="str">
        <f>UPPER("Eletrodo revestido aws - e7018, diametro igual a 4,00 mm")</f>
        <v>ELETRODO REVESTIDO AWS - E7018, DIAMETRO IGUAL A 4,00 MM</v>
      </c>
      <c r="D130" s="7" t="s">
        <v>29</v>
      </c>
      <c r="E130" s="15">
        <v>8.0000000000000002E-3</v>
      </c>
      <c r="F130" s="169">
        <v>24</v>
      </c>
      <c r="G130" s="165">
        <f>ROUND(E130*F130,2)</f>
        <v>0.19</v>
      </c>
      <c r="H130" s="9"/>
      <c r="I130" s="9"/>
      <c r="J130" s="9"/>
      <c r="K130" s="9"/>
      <c r="L130" s="9"/>
      <c r="M130" s="5"/>
      <c r="N130" s="5"/>
    </row>
    <row r="131" spans="1:14" x14ac:dyDescent="0.25">
      <c r="A131" s="158" t="s">
        <v>702</v>
      </c>
      <c r="B131" s="158" t="s">
        <v>357</v>
      </c>
      <c r="C131" s="170" t="s">
        <v>358</v>
      </c>
      <c r="D131" s="171" t="s">
        <v>18</v>
      </c>
      <c r="E131" s="162">
        <v>1.2E-2</v>
      </c>
      <c r="F131" s="163">
        <v>17.010000000000002</v>
      </c>
      <c r="G131" s="172">
        <f>ROUND(E131*F131,2)</f>
        <v>0.2</v>
      </c>
      <c r="H131" s="10"/>
      <c r="I131" s="11"/>
      <c r="J131" s="11"/>
      <c r="K131" s="11"/>
      <c r="L131" s="11"/>
      <c r="M131" s="5"/>
      <c r="N131" s="5"/>
    </row>
    <row r="132" spans="1:14" x14ac:dyDescent="0.25">
      <c r="A132" s="158" t="s">
        <v>702</v>
      </c>
      <c r="B132" s="158" t="s">
        <v>60</v>
      </c>
      <c r="C132" s="170" t="s">
        <v>40</v>
      </c>
      <c r="D132" s="171" t="s">
        <v>18</v>
      </c>
      <c r="E132" s="162">
        <v>1.2E-2</v>
      </c>
      <c r="F132" s="163">
        <v>12.92</v>
      </c>
      <c r="G132" s="172">
        <f>ROUND(E132*F132,2)</f>
        <v>0.16</v>
      </c>
      <c r="H132" s="10"/>
      <c r="I132" s="11"/>
      <c r="J132" s="11"/>
      <c r="K132" s="11"/>
      <c r="L132" s="11"/>
      <c r="M132" s="5"/>
      <c r="N132" s="5"/>
    </row>
    <row r="133" spans="1:14" x14ac:dyDescent="0.25">
      <c r="D133" s="251" t="s">
        <v>110</v>
      </c>
      <c r="E133" s="252"/>
      <c r="F133" s="253"/>
      <c r="G133" s="154">
        <f>ROUND(SUM(G130:G132),2)</f>
        <v>0.55000000000000004</v>
      </c>
      <c r="H133" s="10"/>
      <c r="I133" s="13"/>
      <c r="J133" s="13"/>
      <c r="K133" s="13"/>
      <c r="L133" s="13"/>
      <c r="M133" s="5"/>
      <c r="N133" s="5"/>
    </row>
    <row r="134" spans="1:14" ht="14.25" customHeight="1" x14ac:dyDescent="0.25">
      <c r="H134" s="13"/>
      <c r="I134" s="13"/>
      <c r="J134" s="21"/>
      <c r="K134" s="21"/>
      <c r="L134" s="22"/>
      <c r="M134" s="5"/>
      <c r="N134" s="5"/>
    </row>
    <row r="135" spans="1:14" ht="15" customHeight="1" x14ac:dyDescent="0.25">
      <c r="A135" s="151" t="s">
        <v>703</v>
      </c>
      <c r="B135" s="151" t="s">
        <v>720</v>
      </c>
      <c r="C135" s="248" t="s">
        <v>432</v>
      </c>
      <c r="D135" s="249"/>
      <c r="E135" s="250"/>
      <c r="F135" s="150" t="s">
        <v>13</v>
      </c>
      <c r="G135" s="150" t="s">
        <v>10</v>
      </c>
    </row>
    <row r="136" spans="1:14" x14ac:dyDescent="0.25">
      <c r="A136" s="152"/>
      <c r="B136" s="152" t="s">
        <v>5</v>
      </c>
      <c r="C136" s="153" t="s">
        <v>15</v>
      </c>
      <c r="D136" s="152" t="s">
        <v>14</v>
      </c>
      <c r="E136" s="152" t="s">
        <v>16</v>
      </c>
      <c r="F136" s="153" t="s">
        <v>17</v>
      </c>
      <c r="G136" s="111" t="s">
        <v>110</v>
      </c>
      <c r="H136" s="5"/>
      <c r="I136" s="5"/>
      <c r="J136" s="5"/>
      <c r="K136" s="5"/>
      <c r="L136" s="5"/>
      <c r="M136" s="5"/>
      <c r="N136" s="5"/>
    </row>
    <row r="137" spans="1:14" x14ac:dyDescent="0.25">
      <c r="A137" s="158" t="s">
        <v>702</v>
      </c>
      <c r="B137" s="158" t="s">
        <v>342</v>
      </c>
      <c r="C137" s="170" t="s">
        <v>40</v>
      </c>
      <c r="D137" s="158" t="s">
        <v>18</v>
      </c>
      <c r="E137" s="185">
        <v>0.3</v>
      </c>
      <c r="F137" s="186">
        <v>12.92</v>
      </c>
      <c r="G137" s="172">
        <f>ROUND(E137*F137,2)</f>
        <v>3.88</v>
      </c>
      <c r="H137" s="9"/>
      <c r="I137" s="9"/>
      <c r="J137" s="9"/>
      <c r="K137" s="9"/>
      <c r="L137" s="9"/>
      <c r="M137" s="5"/>
      <c r="N137" s="5"/>
    </row>
    <row r="138" spans="1:14" x14ac:dyDescent="0.25">
      <c r="D138" s="251" t="s">
        <v>110</v>
      </c>
      <c r="E138" s="252"/>
      <c r="F138" s="253"/>
      <c r="G138" s="154">
        <f>ROUND(SUM(G137:G137),2)</f>
        <v>3.88</v>
      </c>
      <c r="H138" s="10"/>
      <c r="I138" s="13"/>
      <c r="J138" s="13"/>
      <c r="K138" s="13"/>
      <c r="L138" s="13"/>
      <c r="M138" s="5"/>
      <c r="N138" s="5"/>
    </row>
    <row r="139" spans="1:14" x14ac:dyDescent="0.25">
      <c r="H139" s="13"/>
      <c r="I139" s="13"/>
      <c r="J139" s="21"/>
      <c r="K139" s="21"/>
      <c r="L139" s="22"/>
      <c r="M139" s="5"/>
      <c r="N139" s="5"/>
    </row>
    <row r="140" spans="1:14" ht="15" customHeight="1" x14ac:dyDescent="0.25">
      <c r="A140" s="151" t="s">
        <v>703</v>
      </c>
      <c r="B140" s="151" t="s">
        <v>721</v>
      </c>
      <c r="C140" s="248" t="s">
        <v>432</v>
      </c>
      <c r="D140" s="249"/>
      <c r="E140" s="250"/>
      <c r="F140" s="150" t="s">
        <v>13</v>
      </c>
      <c r="G140" s="150" t="s">
        <v>10</v>
      </c>
    </row>
    <row r="141" spans="1:14" x14ac:dyDescent="0.25">
      <c r="A141" s="152"/>
      <c r="B141" s="152" t="s">
        <v>5</v>
      </c>
      <c r="C141" s="153" t="s">
        <v>15</v>
      </c>
      <c r="D141" s="152" t="s">
        <v>14</v>
      </c>
      <c r="E141" s="152" t="s">
        <v>16</v>
      </c>
      <c r="F141" s="153" t="s">
        <v>17</v>
      </c>
      <c r="G141" s="111" t="s">
        <v>110</v>
      </c>
      <c r="H141" s="5"/>
      <c r="I141" s="5"/>
      <c r="J141" s="5"/>
      <c r="K141" s="5"/>
      <c r="L141" s="5"/>
      <c r="M141" s="5"/>
      <c r="N141" s="5"/>
    </row>
    <row r="142" spans="1:14" x14ac:dyDescent="0.25">
      <c r="A142" s="158" t="s">
        <v>702</v>
      </c>
      <c r="B142" s="158" t="s">
        <v>342</v>
      </c>
      <c r="C142" s="170" t="s">
        <v>40</v>
      </c>
      <c r="D142" s="158" t="s">
        <v>18</v>
      </c>
      <c r="E142" s="185">
        <v>0.15</v>
      </c>
      <c r="F142" s="186">
        <v>12.92</v>
      </c>
      <c r="G142" s="172">
        <f>ROUND(E142*F142,2)</f>
        <v>1.94</v>
      </c>
      <c r="H142" s="9"/>
      <c r="I142" s="9"/>
      <c r="J142" s="9"/>
      <c r="K142" s="9"/>
      <c r="L142" s="9"/>
      <c r="M142" s="5"/>
      <c r="N142" s="5"/>
    </row>
    <row r="143" spans="1:14" x14ac:dyDescent="0.25">
      <c r="D143" s="251" t="s">
        <v>110</v>
      </c>
      <c r="E143" s="252"/>
      <c r="F143" s="253"/>
      <c r="G143" s="154">
        <f>ROUND(SUM(G142:G142),2)</f>
        <v>1.94</v>
      </c>
      <c r="H143" s="10"/>
      <c r="I143" s="13"/>
      <c r="J143" s="13"/>
      <c r="K143" s="13"/>
      <c r="L143" s="13"/>
      <c r="M143" s="5"/>
      <c r="N143" s="5"/>
    </row>
    <row r="144" spans="1:14" ht="14.25" customHeight="1" x14ac:dyDescent="0.25">
      <c r="H144" s="13"/>
      <c r="I144" s="13"/>
      <c r="J144" s="21"/>
      <c r="K144" s="21"/>
      <c r="L144" s="22"/>
      <c r="M144" s="5"/>
      <c r="N144" s="5"/>
    </row>
    <row r="145" spans="1:14" x14ac:dyDescent="0.25">
      <c r="A145" s="151" t="s">
        <v>562</v>
      </c>
      <c r="B145" s="151" t="s">
        <v>729</v>
      </c>
      <c r="C145" s="248" t="s">
        <v>728</v>
      </c>
      <c r="D145" s="249"/>
      <c r="E145" s="250"/>
      <c r="F145" s="150" t="s">
        <v>13</v>
      </c>
      <c r="G145" s="150" t="s">
        <v>10</v>
      </c>
    </row>
    <row r="146" spans="1:14" x14ac:dyDescent="0.25">
      <c r="A146" s="152"/>
      <c r="B146" s="152" t="s">
        <v>5</v>
      </c>
      <c r="C146" s="153" t="s">
        <v>15</v>
      </c>
      <c r="D146" s="152" t="s">
        <v>14</v>
      </c>
      <c r="E146" s="152" t="s">
        <v>16</v>
      </c>
      <c r="F146" s="153" t="s">
        <v>17</v>
      </c>
      <c r="G146" s="111" t="s">
        <v>110</v>
      </c>
    </row>
    <row r="147" spans="1:14" ht="30" x14ac:dyDescent="0.25">
      <c r="A147" s="7" t="s">
        <v>704</v>
      </c>
      <c r="B147" s="174" t="s">
        <v>732</v>
      </c>
      <c r="C147" s="173" t="s">
        <v>730</v>
      </c>
      <c r="D147" s="174" t="s">
        <v>14</v>
      </c>
      <c r="E147" s="179">
        <v>0.161</v>
      </c>
      <c r="F147" s="180">
        <v>40</v>
      </c>
      <c r="G147" s="184">
        <f>ROUND(E147*F147,2)</f>
        <v>6.44</v>
      </c>
    </row>
    <row r="148" spans="1:14" ht="30" customHeight="1" x14ac:dyDescent="0.25">
      <c r="A148" s="7" t="s">
        <v>704</v>
      </c>
      <c r="B148" s="174" t="s">
        <v>346</v>
      </c>
      <c r="C148" s="173" t="s">
        <v>731</v>
      </c>
      <c r="D148" s="174" t="s">
        <v>9</v>
      </c>
      <c r="E148" s="179">
        <v>2.044</v>
      </c>
      <c r="F148" s="180">
        <v>8</v>
      </c>
      <c r="G148" s="184">
        <f t="shared" ref="G148:G154" si="3">ROUND(E148*F148,2)</f>
        <v>16.350000000000001</v>
      </c>
    </row>
    <row r="149" spans="1:14" ht="30" x14ac:dyDescent="0.25">
      <c r="A149" s="7" t="s">
        <v>704</v>
      </c>
      <c r="B149" s="174" t="s">
        <v>734</v>
      </c>
      <c r="C149" s="173" t="s">
        <v>733</v>
      </c>
      <c r="D149" s="174" t="s">
        <v>29</v>
      </c>
      <c r="E149" s="179">
        <v>0.15</v>
      </c>
      <c r="F149" s="180">
        <v>14</v>
      </c>
      <c r="G149" s="184">
        <f t="shared" si="3"/>
        <v>2.1</v>
      </c>
    </row>
    <row r="150" spans="1:14" ht="30" x14ac:dyDescent="0.25">
      <c r="A150" s="7" t="s">
        <v>704</v>
      </c>
      <c r="B150" s="174" t="s">
        <v>736</v>
      </c>
      <c r="C150" s="173" t="s">
        <v>735</v>
      </c>
      <c r="D150" s="174" t="s">
        <v>9</v>
      </c>
      <c r="E150" s="179">
        <v>0.20399999999999999</v>
      </c>
      <c r="F150" s="180">
        <v>8.33</v>
      </c>
      <c r="G150" s="184">
        <f t="shared" si="3"/>
        <v>1.7</v>
      </c>
    </row>
    <row r="151" spans="1:14" x14ac:dyDescent="0.25">
      <c r="A151" s="7" t="s">
        <v>704</v>
      </c>
      <c r="B151" s="174" t="s">
        <v>738</v>
      </c>
      <c r="C151" s="173" t="s">
        <v>737</v>
      </c>
      <c r="D151" s="174" t="s">
        <v>29</v>
      </c>
      <c r="E151" s="179">
        <v>0.1</v>
      </c>
      <c r="F151" s="180">
        <v>12.44</v>
      </c>
      <c r="G151" s="184">
        <f t="shared" si="3"/>
        <v>1.24</v>
      </c>
    </row>
    <row r="152" spans="1:14" x14ac:dyDescent="0.25">
      <c r="A152" s="7" t="s">
        <v>704</v>
      </c>
      <c r="B152" s="175" t="s">
        <v>740</v>
      </c>
      <c r="C152" s="176" t="s">
        <v>739</v>
      </c>
      <c r="D152" s="174" t="s">
        <v>29</v>
      </c>
      <c r="E152" s="179">
        <v>2.5000000000000001E-2</v>
      </c>
      <c r="F152" s="180">
        <v>12.2</v>
      </c>
      <c r="G152" s="184">
        <f t="shared" si="3"/>
        <v>0.31</v>
      </c>
    </row>
    <row r="153" spans="1:14" ht="30" x14ac:dyDescent="0.25">
      <c r="A153" s="7" t="s">
        <v>704</v>
      </c>
      <c r="B153" s="175" t="s">
        <v>742</v>
      </c>
      <c r="C153" s="176" t="s">
        <v>741</v>
      </c>
      <c r="D153" s="174" t="s">
        <v>9</v>
      </c>
      <c r="E153" s="179">
        <v>1.8149999999999999</v>
      </c>
      <c r="F153" s="180">
        <v>3.24</v>
      </c>
      <c r="G153" s="184">
        <f t="shared" si="3"/>
        <v>5.88</v>
      </c>
    </row>
    <row r="154" spans="1:14" x14ac:dyDescent="0.25">
      <c r="A154" s="158" t="s">
        <v>702</v>
      </c>
      <c r="B154" s="177" t="s">
        <v>408</v>
      </c>
      <c r="C154" s="178" t="s">
        <v>149</v>
      </c>
      <c r="D154" s="181" t="s">
        <v>18</v>
      </c>
      <c r="E154" s="182">
        <v>1.133</v>
      </c>
      <c r="F154" s="183">
        <v>15.54</v>
      </c>
      <c r="G154" s="183">
        <f t="shared" si="3"/>
        <v>17.61</v>
      </c>
    </row>
    <row r="155" spans="1:14" x14ac:dyDescent="0.25">
      <c r="A155" s="158" t="s">
        <v>702</v>
      </c>
      <c r="B155" s="177" t="s">
        <v>60</v>
      </c>
      <c r="C155" s="178" t="s">
        <v>40</v>
      </c>
      <c r="D155" s="181" t="s">
        <v>18</v>
      </c>
      <c r="E155" s="182">
        <v>0.28299999999999997</v>
      </c>
      <c r="F155" s="183">
        <v>12.92</v>
      </c>
      <c r="G155" s="183">
        <f>ROUND(E155*F155,2)</f>
        <v>3.66</v>
      </c>
    </row>
    <row r="156" spans="1:14" x14ac:dyDescent="0.25">
      <c r="D156" s="251" t="s">
        <v>110</v>
      </c>
      <c r="E156" s="252"/>
      <c r="F156" s="253"/>
      <c r="G156" s="154">
        <f>ROUND(SUM(G147:G155),2)</f>
        <v>55.29</v>
      </c>
    </row>
    <row r="157" spans="1:14" x14ac:dyDescent="0.25">
      <c r="H157" s="13"/>
      <c r="I157" s="13"/>
      <c r="J157" s="21"/>
      <c r="K157" s="21"/>
      <c r="L157" s="22"/>
      <c r="M157" s="5"/>
      <c r="N157" s="5"/>
    </row>
    <row r="158" spans="1:14" ht="15" customHeight="1" x14ac:dyDescent="0.25">
      <c r="A158" s="151" t="s">
        <v>562</v>
      </c>
      <c r="B158" s="151" t="s">
        <v>718</v>
      </c>
      <c r="C158" s="248" t="s">
        <v>190</v>
      </c>
      <c r="D158" s="249"/>
      <c r="E158" s="250"/>
      <c r="F158" s="150" t="s">
        <v>13</v>
      </c>
      <c r="G158" s="150" t="s">
        <v>10</v>
      </c>
    </row>
    <row r="159" spans="1:14" x14ac:dyDescent="0.25">
      <c r="A159" s="152"/>
      <c r="B159" s="152" t="s">
        <v>5</v>
      </c>
      <c r="C159" s="153" t="s">
        <v>15</v>
      </c>
      <c r="D159" s="152" t="s">
        <v>14</v>
      </c>
      <c r="E159" s="152" t="s">
        <v>16</v>
      </c>
      <c r="F159" s="153" t="s">
        <v>17</v>
      </c>
      <c r="G159" s="111" t="s">
        <v>110</v>
      </c>
      <c r="H159" s="5"/>
      <c r="I159" s="5"/>
      <c r="J159" s="5"/>
      <c r="K159" s="5"/>
      <c r="L159" s="5"/>
      <c r="M159" s="5"/>
      <c r="N159" s="5"/>
    </row>
    <row r="160" spans="1:14" ht="30" x14ac:dyDescent="0.25">
      <c r="A160" s="7" t="s">
        <v>704</v>
      </c>
      <c r="B160" s="174" t="s">
        <v>359</v>
      </c>
      <c r="C160" s="173" t="s">
        <v>192</v>
      </c>
      <c r="D160" s="174" t="s">
        <v>10</v>
      </c>
      <c r="E160" s="179">
        <v>1.0049999999999999</v>
      </c>
      <c r="F160" s="180">
        <v>316.98</v>
      </c>
      <c r="G160" s="184">
        <f>ROUND(E160*F160,2)</f>
        <v>318.56</v>
      </c>
      <c r="H160" s="8"/>
      <c r="I160" s="8"/>
      <c r="J160" s="8"/>
      <c r="K160" s="8"/>
      <c r="L160" s="8"/>
      <c r="M160" s="5"/>
      <c r="N160" s="5"/>
    </row>
    <row r="161" spans="1:14" ht="30" x14ac:dyDescent="0.25">
      <c r="A161" s="7" t="s">
        <v>704</v>
      </c>
      <c r="B161" s="175" t="s">
        <v>360</v>
      </c>
      <c r="C161" s="176" t="s">
        <v>140</v>
      </c>
      <c r="D161" s="174" t="s">
        <v>14</v>
      </c>
      <c r="E161" s="179">
        <v>6</v>
      </c>
      <c r="F161" s="180">
        <v>0.61</v>
      </c>
      <c r="G161" s="16">
        <f>ROUND(E161*F161,2)</f>
        <v>3.66</v>
      </c>
      <c r="H161" s="8"/>
      <c r="I161" s="8"/>
      <c r="J161" s="8"/>
      <c r="K161" s="8"/>
      <c r="L161" s="8"/>
      <c r="M161" s="5"/>
      <c r="N161" s="5"/>
    </row>
    <row r="162" spans="1:14" x14ac:dyDescent="0.25">
      <c r="A162" s="7" t="s">
        <v>704</v>
      </c>
      <c r="B162" s="175" t="s">
        <v>361</v>
      </c>
      <c r="C162" s="176" t="s">
        <v>193</v>
      </c>
      <c r="D162" s="174" t="s">
        <v>29</v>
      </c>
      <c r="E162" s="179">
        <v>0.52</v>
      </c>
      <c r="F162" s="180">
        <v>27.61</v>
      </c>
      <c r="G162" s="16">
        <f>ROUND(E162*F162,2)</f>
        <v>14.36</v>
      </c>
      <c r="H162" s="8"/>
      <c r="I162" s="8"/>
      <c r="J162" s="8"/>
      <c r="K162" s="8"/>
      <c r="L162" s="8"/>
      <c r="M162" s="5"/>
      <c r="N162" s="5"/>
    </row>
    <row r="163" spans="1:14" x14ac:dyDescent="0.25">
      <c r="A163" s="7" t="s">
        <v>704</v>
      </c>
      <c r="B163" s="175" t="s">
        <v>362</v>
      </c>
      <c r="C163" s="176" t="s">
        <v>194</v>
      </c>
      <c r="D163" s="174" t="s">
        <v>29</v>
      </c>
      <c r="E163" s="179">
        <v>0.35099999999999998</v>
      </c>
      <c r="F163" s="180">
        <v>71.73</v>
      </c>
      <c r="G163" s="16">
        <f>ROUND(E163*F163,2)</f>
        <v>25.18</v>
      </c>
      <c r="H163" s="8"/>
      <c r="I163" s="8"/>
      <c r="J163" s="8"/>
      <c r="K163" s="8"/>
      <c r="L163" s="8"/>
      <c r="M163" s="5"/>
      <c r="N163" s="5"/>
    </row>
    <row r="164" spans="1:14" ht="30" x14ac:dyDescent="0.25">
      <c r="A164" s="7" t="s">
        <v>705</v>
      </c>
      <c r="B164" s="175" t="s">
        <v>363</v>
      </c>
      <c r="C164" s="176" t="s">
        <v>141</v>
      </c>
      <c r="D164" s="174" t="s">
        <v>14</v>
      </c>
      <c r="E164" s="179">
        <v>2</v>
      </c>
      <c r="F164" s="180">
        <v>11.85</v>
      </c>
      <c r="G164" s="16">
        <f>ROUND(E164*F164,2)</f>
        <v>23.7</v>
      </c>
      <c r="H164" s="8"/>
      <c r="I164" s="8"/>
      <c r="J164" s="8"/>
      <c r="K164" s="8"/>
      <c r="L164" s="8"/>
      <c r="M164" s="5"/>
      <c r="N164" s="5"/>
    </row>
    <row r="165" spans="1:14" x14ac:dyDescent="0.25">
      <c r="A165" s="158" t="s">
        <v>702</v>
      </c>
      <c r="B165" s="177" t="s">
        <v>339</v>
      </c>
      <c r="C165" s="178" t="s">
        <v>126</v>
      </c>
      <c r="D165" s="181" t="s">
        <v>18</v>
      </c>
      <c r="E165" s="182">
        <v>1.49</v>
      </c>
      <c r="F165" s="183">
        <v>18.760000000000002</v>
      </c>
      <c r="G165" s="164">
        <f>E165*F165</f>
        <v>27.952400000000001</v>
      </c>
      <c r="H165" s="13"/>
      <c r="I165" s="12"/>
      <c r="J165" s="14"/>
      <c r="K165" s="14"/>
      <c r="L165" s="14"/>
      <c r="M165" s="5"/>
      <c r="N165" s="5"/>
    </row>
    <row r="166" spans="1:14" x14ac:dyDescent="0.25">
      <c r="A166" s="158" t="s">
        <v>706</v>
      </c>
      <c r="B166" s="177" t="s">
        <v>333</v>
      </c>
      <c r="C166" s="178" t="s">
        <v>62</v>
      </c>
      <c r="D166" s="181" t="s">
        <v>18</v>
      </c>
      <c r="E166" s="182">
        <v>0.98</v>
      </c>
      <c r="F166" s="183">
        <v>16.350000000000001</v>
      </c>
      <c r="G166" s="164">
        <f>E166*F166</f>
        <v>16.023</v>
      </c>
      <c r="H166" s="13"/>
      <c r="I166" s="12"/>
      <c r="J166" s="14"/>
      <c r="K166" s="14"/>
      <c r="L166" s="14"/>
      <c r="M166" s="5"/>
      <c r="N166" s="5"/>
    </row>
    <row r="167" spans="1:14" x14ac:dyDescent="0.25">
      <c r="D167" s="251" t="s">
        <v>110</v>
      </c>
      <c r="E167" s="252"/>
      <c r="F167" s="253"/>
      <c r="G167" s="154">
        <f>ROUND(SUM(G160:G166),2)</f>
        <v>429.44</v>
      </c>
      <c r="H167" s="10"/>
      <c r="I167" s="13"/>
      <c r="J167" s="13"/>
      <c r="K167" s="13"/>
      <c r="L167" s="13"/>
      <c r="M167" s="5"/>
      <c r="N167" s="5"/>
    </row>
    <row r="168" spans="1:14" x14ac:dyDescent="0.25">
      <c r="H168" s="13"/>
      <c r="I168" s="12"/>
      <c r="J168" s="14"/>
      <c r="K168" s="14"/>
      <c r="L168" s="14"/>
      <c r="M168" s="5"/>
      <c r="N168" s="5"/>
    </row>
    <row r="169" spans="1:14" ht="15" customHeight="1" x14ac:dyDescent="0.25">
      <c r="A169" s="151" t="s">
        <v>703</v>
      </c>
      <c r="B169" s="151" t="s">
        <v>719</v>
      </c>
      <c r="C169" s="248" t="s">
        <v>142</v>
      </c>
      <c r="D169" s="249"/>
      <c r="E169" s="250"/>
      <c r="F169" s="150" t="s">
        <v>13</v>
      </c>
      <c r="G169" s="150" t="s">
        <v>9</v>
      </c>
    </row>
    <row r="170" spans="1:14" x14ac:dyDescent="0.25">
      <c r="A170" s="152"/>
      <c r="B170" s="152" t="s">
        <v>5</v>
      </c>
      <c r="C170" s="153" t="s">
        <v>15</v>
      </c>
      <c r="D170" s="152" t="s">
        <v>14</v>
      </c>
      <c r="E170" s="152" t="s">
        <v>16</v>
      </c>
      <c r="F170" s="153" t="s">
        <v>17</v>
      </c>
      <c r="G170" s="111" t="s">
        <v>110</v>
      </c>
      <c r="H170" s="5"/>
      <c r="I170" s="5"/>
      <c r="J170" s="5"/>
      <c r="K170" s="5"/>
      <c r="L170" s="5"/>
      <c r="M170" s="5"/>
      <c r="N170" s="5"/>
    </row>
    <row r="171" spans="1:14" x14ac:dyDescent="0.25">
      <c r="A171" s="145" t="s">
        <v>704</v>
      </c>
      <c r="B171" s="7" t="s">
        <v>359</v>
      </c>
      <c r="C171" s="23" t="s">
        <v>192</v>
      </c>
      <c r="D171" s="7" t="s">
        <v>10</v>
      </c>
      <c r="E171" s="15">
        <v>0.20099999999999998</v>
      </c>
      <c r="F171" s="169">
        <v>316.98</v>
      </c>
      <c r="G171" s="165">
        <f>ROUND(E171*F171,2)</f>
        <v>63.71</v>
      </c>
      <c r="H171" s="9"/>
      <c r="I171" s="9"/>
      <c r="J171" s="9"/>
      <c r="K171" s="9"/>
      <c r="L171" s="9"/>
      <c r="M171" s="5"/>
      <c r="N171" s="5"/>
    </row>
    <row r="172" spans="1:14" x14ac:dyDescent="0.25">
      <c r="A172" s="145" t="s">
        <v>704</v>
      </c>
      <c r="B172" s="7" t="s">
        <v>361</v>
      </c>
      <c r="C172" s="23" t="s">
        <v>193</v>
      </c>
      <c r="D172" s="7" t="s">
        <v>29</v>
      </c>
      <c r="E172" s="15">
        <v>0.52</v>
      </c>
      <c r="F172" s="169">
        <v>27.61</v>
      </c>
      <c r="G172" s="165">
        <f t="shared" ref="G172:G174" si="4">ROUND(E172*F172,2)</f>
        <v>14.36</v>
      </c>
      <c r="H172" s="9"/>
      <c r="I172" s="9"/>
      <c r="J172" s="9"/>
      <c r="K172" s="9"/>
      <c r="L172" s="9"/>
      <c r="M172" s="5"/>
      <c r="N172" s="5"/>
    </row>
    <row r="173" spans="1:14" x14ac:dyDescent="0.25">
      <c r="A173" s="145" t="s">
        <v>704</v>
      </c>
      <c r="B173" s="7" t="s">
        <v>362</v>
      </c>
      <c r="C173" s="23" t="s">
        <v>194</v>
      </c>
      <c r="D173" s="7" t="s">
        <v>29</v>
      </c>
      <c r="E173" s="15">
        <v>0.35099999999999998</v>
      </c>
      <c r="F173" s="169">
        <v>71.73</v>
      </c>
      <c r="G173" s="165">
        <f t="shared" si="4"/>
        <v>25.18</v>
      </c>
      <c r="H173" s="9"/>
      <c r="I173" s="9"/>
      <c r="J173" s="9"/>
      <c r="K173" s="9"/>
      <c r="L173" s="9"/>
      <c r="M173" s="5"/>
      <c r="N173" s="5"/>
    </row>
    <row r="174" spans="1:14" x14ac:dyDescent="0.25">
      <c r="A174" s="158" t="s">
        <v>702</v>
      </c>
      <c r="B174" s="158" t="s">
        <v>339</v>
      </c>
      <c r="C174" s="170" t="s">
        <v>126</v>
      </c>
      <c r="D174" s="171" t="s">
        <v>18</v>
      </c>
      <c r="E174" s="162">
        <v>0.4</v>
      </c>
      <c r="F174" s="163">
        <v>18.760000000000002</v>
      </c>
      <c r="G174" s="165">
        <f t="shared" si="4"/>
        <v>7.5</v>
      </c>
      <c r="H174" s="10"/>
      <c r="I174" s="11"/>
      <c r="J174" s="11"/>
      <c r="K174" s="11"/>
      <c r="L174" s="11"/>
      <c r="M174" s="5"/>
      <c r="N174" s="5"/>
    </row>
    <row r="175" spans="1:14" x14ac:dyDescent="0.25">
      <c r="D175" s="251" t="s">
        <v>110</v>
      </c>
      <c r="E175" s="252"/>
      <c r="F175" s="253"/>
      <c r="G175" s="154">
        <f>ROUND(SUM(G171:G174),2)</f>
        <v>110.75</v>
      </c>
      <c r="H175" s="10"/>
      <c r="I175" s="13"/>
      <c r="J175" s="13"/>
      <c r="K175" s="13"/>
      <c r="L175" s="13"/>
      <c r="M175" s="5"/>
      <c r="N175" s="5"/>
    </row>
    <row r="176" spans="1:14" x14ac:dyDescent="0.25">
      <c r="H176" s="13"/>
      <c r="I176" s="13"/>
      <c r="J176" s="21"/>
      <c r="K176" s="21"/>
      <c r="L176" s="22"/>
      <c r="M176" s="5"/>
      <c r="N176" s="5"/>
    </row>
    <row r="177" spans="1:14" ht="30" x14ac:dyDescent="0.25">
      <c r="A177" s="151" t="s">
        <v>562</v>
      </c>
      <c r="B177" s="151" t="s">
        <v>722</v>
      </c>
      <c r="C177" s="248" t="s">
        <v>470</v>
      </c>
      <c r="D177" s="249"/>
      <c r="E177" s="250"/>
      <c r="F177" s="150" t="s">
        <v>13</v>
      </c>
      <c r="G177" s="150" t="s">
        <v>14</v>
      </c>
    </row>
    <row r="178" spans="1:14" x14ac:dyDescent="0.25">
      <c r="A178" s="152"/>
      <c r="B178" s="152" t="s">
        <v>5</v>
      </c>
      <c r="C178" s="153" t="s">
        <v>15</v>
      </c>
      <c r="D178" s="152" t="s">
        <v>14</v>
      </c>
      <c r="E178" s="152" t="s">
        <v>16</v>
      </c>
      <c r="F178" s="153" t="s">
        <v>17</v>
      </c>
      <c r="G178" s="111" t="s">
        <v>110</v>
      </c>
      <c r="H178" s="5"/>
      <c r="I178" s="5"/>
      <c r="J178" s="5"/>
      <c r="K178" s="5"/>
      <c r="L178" s="5"/>
      <c r="M178" s="5"/>
      <c r="N178" s="5"/>
    </row>
    <row r="179" spans="1:14" ht="30" x14ac:dyDescent="0.25">
      <c r="A179" s="7" t="s">
        <v>704</v>
      </c>
      <c r="B179" s="174" t="s">
        <v>475</v>
      </c>
      <c r="C179" s="173" t="s">
        <v>474</v>
      </c>
      <c r="D179" s="174" t="s">
        <v>14</v>
      </c>
      <c r="E179" s="179">
        <v>1</v>
      </c>
      <c r="F179" s="180">
        <v>313.83</v>
      </c>
      <c r="G179" s="184">
        <f>ROUND(E179*F179,2)</f>
        <v>313.83</v>
      </c>
      <c r="H179" s="8"/>
      <c r="I179" s="8"/>
      <c r="J179" s="8"/>
      <c r="K179" s="8"/>
      <c r="L179" s="8"/>
      <c r="M179" s="5"/>
      <c r="N179" s="5"/>
    </row>
    <row r="180" spans="1:14" x14ac:dyDescent="0.25">
      <c r="A180" s="7" t="s">
        <v>704</v>
      </c>
      <c r="B180" s="174" t="s">
        <v>365</v>
      </c>
      <c r="C180" s="173" t="s">
        <v>53</v>
      </c>
      <c r="D180" s="174" t="s">
        <v>10</v>
      </c>
      <c r="E180" s="179">
        <v>0.09</v>
      </c>
      <c r="F180" s="180">
        <v>126.66</v>
      </c>
      <c r="G180" s="184">
        <f t="shared" ref="G180:G188" si="5">ROUND(E180*F180,2)</f>
        <v>11.4</v>
      </c>
      <c r="H180" s="8"/>
      <c r="I180" s="8"/>
      <c r="J180" s="8"/>
      <c r="K180" s="8"/>
      <c r="L180" s="8"/>
      <c r="M180" s="5"/>
      <c r="N180" s="5"/>
    </row>
    <row r="181" spans="1:14" ht="45" x14ac:dyDescent="0.25">
      <c r="A181" s="7" t="s">
        <v>704</v>
      </c>
      <c r="B181" s="174" t="s">
        <v>366</v>
      </c>
      <c r="C181" s="173" t="s">
        <v>54</v>
      </c>
      <c r="D181" s="174" t="s">
        <v>55</v>
      </c>
      <c r="E181" s="179">
        <v>1</v>
      </c>
      <c r="F181" s="180">
        <v>102.17</v>
      </c>
      <c r="G181" s="184">
        <f t="shared" si="5"/>
        <v>102.17</v>
      </c>
      <c r="H181" s="8"/>
      <c r="I181" s="8"/>
      <c r="J181" s="8"/>
      <c r="K181" s="8"/>
      <c r="L181" s="8"/>
      <c r="M181" s="5"/>
      <c r="N181" s="5"/>
    </row>
    <row r="182" spans="1:14" ht="30" x14ac:dyDescent="0.25">
      <c r="A182" s="7" t="s">
        <v>704</v>
      </c>
      <c r="B182" s="174" t="s">
        <v>367</v>
      </c>
      <c r="C182" s="173" t="s">
        <v>56</v>
      </c>
      <c r="D182" s="174" t="s">
        <v>9</v>
      </c>
      <c r="E182" s="179">
        <v>10</v>
      </c>
      <c r="F182" s="180">
        <v>3.09</v>
      </c>
      <c r="G182" s="184">
        <f t="shared" si="5"/>
        <v>30.9</v>
      </c>
      <c r="H182" s="8"/>
      <c r="I182" s="8"/>
      <c r="J182" s="8"/>
      <c r="K182" s="8"/>
      <c r="L182" s="8"/>
      <c r="M182" s="5"/>
      <c r="N182" s="5"/>
    </row>
    <row r="183" spans="1:14" ht="30" x14ac:dyDescent="0.25">
      <c r="A183" s="7" t="s">
        <v>704</v>
      </c>
      <c r="B183" s="174" t="s">
        <v>368</v>
      </c>
      <c r="C183" s="173" t="s">
        <v>58</v>
      </c>
      <c r="D183" s="174" t="s">
        <v>14</v>
      </c>
      <c r="E183" s="179">
        <v>3</v>
      </c>
      <c r="F183" s="180">
        <v>30.86</v>
      </c>
      <c r="G183" s="184">
        <f t="shared" si="5"/>
        <v>92.58</v>
      </c>
      <c r="H183" s="8"/>
      <c r="I183" s="8"/>
      <c r="J183" s="8"/>
      <c r="K183" s="8"/>
      <c r="L183" s="8"/>
      <c r="M183" s="5"/>
      <c r="N183" s="5"/>
    </row>
    <row r="184" spans="1:14" x14ac:dyDescent="0.25">
      <c r="A184" s="7" t="s">
        <v>704</v>
      </c>
      <c r="B184" s="175" t="s">
        <v>477</v>
      </c>
      <c r="C184" s="176" t="s">
        <v>476</v>
      </c>
      <c r="D184" s="174" t="s">
        <v>10</v>
      </c>
      <c r="E184" s="179">
        <v>4.88</v>
      </c>
      <c r="F184" s="180">
        <v>18.02</v>
      </c>
      <c r="G184" s="184">
        <f t="shared" si="5"/>
        <v>87.94</v>
      </c>
      <c r="H184" s="8"/>
      <c r="I184" s="8"/>
      <c r="J184" s="8"/>
      <c r="K184" s="8"/>
      <c r="L184" s="8"/>
      <c r="M184" s="5"/>
      <c r="N184" s="5"/>
    </row>
    <row r="185" spans="1:14" x14ac:dyDescent="0.25">
      <c r="A185" s="7" t="s">
        <v>704</v>
      </c>
      <c r="B185" s="175" t="s">
        <v>471</v>
      </c>
      <c r="C185" s="176" t="s">
        <v>59</v>
      </c>
      <c r="D185" s="174" t="s">
        <v>29</v>
      </c>
      <c r="E185" s="179">
        <v>4.0000000000000001E-3</v>
      </c>
      <c r="F185" s="180">
        <v>12.2</v>
      </c>
      <c r="G185" s="184">
        <f t="shared" si="5"/>
        <v>0.05</v>
      </c>
      <c r="H185" s="8"/>
      <c r="I185" s="8"/>
      <c r="J185" s="8"/>
      <c r="K185" s="8"/>
      <c r="L185" s="8"/>
      <c r="M185" s="5"/>
      <c r="N185" s="5"/>
    </row>
    <row r="186" spans="1:14" ht="30" x14ac:dyDescent="0.25">
      <c r="A186" s="158" t="s">
        <v>702</v>
      </c>
      <c r="B186" s="177" t="s">
        <v>364</v>
      </c>
      <c r="C186" s="178" t="s">
        <v>52</v>
      </c>
      <c r="D186" s="181" t="s">
        <v>14</v>
      </c>
      <c r="E186" s="182">
        <v>1</v>
      </c>
      <c r="F186" s="183">
        <v>77.95</v>
      </c>
      <c r="G186" s="183">
        <f t="shared" si="5"/>
        <v>77.95</v>
      </c>
      <c r="H186" s="13"/>
      <c r="I186" s="12"/>
      <c r="J186" s="14"/>
      <c r="K186" s="14"/>
      <c r="L186" s="14"/>
      <c r="M186" s="5"/>
      <c r="N186" s="5"/>
    </row>
    <row r="187" spans="1:14" ht="30" x14ac:dyDescent="0.25">
      <c r="A187" s="158" t="s">
        <v>702</v>
      </c>
      <c r="B187" s="177" t="s">
        <v>473</v>
      </c>
      <c r="C187" s="178" t="s">
        <v>472</v>
      </c>
      <c r="D187" s="181" t="s">
        <v>57</v>
      </c>
      <c r="E187" s="182">
        <v>0.01</v>
      </c>
      <c r="F187" s="183">
        <v>398.12</v>
      </c>
      <c r="G187" s="183">
        <f t="shared" si="5"/>
        <v>3.98</v>
      </c>
      <c r="H187" s="13"/>
      <c r="I187" s="12"/>
      <c r="J187" s="14"/>
      <c r="K187" s="14"/>
      <c r="L187" s="14"/>
      <c r="M187" s="5"/>
      <c r="N187" s="5"/>
    </row>
    <row r="188" spans="1:14" x14ac:dyDescent="0.25">
      <c r="A188" s="158" t="s">
        <v>702</v>
      </c>
      <c r="B188" s="177" t="s">
        <v>341</v>
      </c>
      <c r="C188" s="178" t="s">
        <v>40</v>
      </c>
      <c r="D188" s="181" t="s">
        <v>18</v>
      </c>
      <c r="E188" s="182">
        <v>4.75</v>
      </c>
      <c r="F188" s="183">
        <v>12.92</v>
      </c>
      <c r="G188" s="183">
        <f t="shared" si="5"/>
        <v>61.37</v>
      </c>
      <c r="H188" s="13"/>
      <c r="I188" s="12"/>
      <c r="J188" s="14"/>
      <c r="K188" s="14"/>
      <c r="L188" s="14"/>
      <c r="M188" s="5"/>
      <c r="N188" s="5"/>
    </row>
    <row r="189" spans="1:14" x14ac:dyDescent="0.25">
      <c r="A189" s="158" t="s">
        <v>702</v>
      </c>
      <c r="B189" s="177" t="s">
        <v>348</v>
      </c>
      <c r="C189" s="178" t="s">
        <v>61</v>
      </c>
      <c r="D189" s="181" t="s">
        <v>18</v>
      </c>
      <c r="E189" s="182">
        <v>4.75</v>
      </c>
      <c r="F189" s="183">
        <v>15.45</v>
      </c>
      <c r="G189" s="183">
        <f>ROUND(E189*F189,2)</f>
        <v>73.39</v>
      </c>
      <c r="H189" s="13"/>
      <c r="I189" s="12"/>
      <c r="J189" s="14"/>
      <c r="K189" s="14"/>
      <c r="L189" s="14"/>
      <c r="M189" s="5"/>
      <c r="N189" s="5"/>
    </row>
    <row r="190" spans="1:14" x14ac:dyDescent="0.25">
      <c r="D190" s="251" t="s">
        <v>110</v>
      </c>
      <c r="E190" s="252"/>
      <c r="F190" s="253"/>
      <c r="G190" s="154">
        <f>ROUND(SUM(G179:G189),2)</f>
        <v>855.56</v>
      </c>
      <c r="H190" s="10"/>
      <c r="I190" s="13"/>
      <c r="J190" s="13"/>
      <c r="K190" s="13"/>
      <c r="L190" s="13"/>
      <c r="M190" s="5"/>
      <c r="N190" s="5"/>
    </row>
    <row r="191" spans="1:14" x14ac:dyDescent="0.25">
      <c r="H191" s="13"/>
      <c r="I191" s="13"/>
      <c r="J191" s="21"/>
      <c r="K191" s="21"/>
      <c r="L191" s="22"/>
      <c r="M191" s="5"/>
      <c r="N191" s="5"/>
    </row>
    <row r="192" spans="1:14" ht="45" customHeight="1" x14ac:dyDescent="0.25">
      <c r="A192" s="151" t="s">
        <v>562</v>
      </c>
      <c r="B192" s="151" t="s">
        <v>725</v>
      </c>
      <c r="C192" s="248" t="s">
        <v>91</v>
      </c>
      <c r="D192" s="249"/>
      <c r="E192" s="250"/>
      <c r="F192" s="150" t="s">
        <v>13</v>
      </c>
      <c r="G192" s="150" t="s">
        <v>14</v>
      </c>
    </row>
    <row r="193" spans="1:14" x14ac:dyDescent="0.25">
      <c r="A193" s="152"/>
      <c r="B193" s="152" t="s">
        <v>5</v>
      </c>
      <c r="C193" s="153" t="s">
        <v>15</v>
      </c>
      <c r="D193" s="152" t="s">
        <v>14</v>
      </c>
      <c r="E193" s="152" t="s">
        <v>16</v>
      </c>
      <c r="F193" s="153" t="s">
        <v>17</v>
      </c>
      <c r="G193" s="111" t="s">
        <v>110</v>
      </c>
      <c r="H193" s="5"/>
      <c r="I193" s="5"/>
      <c r="J193" s="5"/>
      <c r="K193" s="5"/>
      <c r="L193" s="5"/>
      <c r="M193" s="5"/>
      <c r="N193" s="5"/>
    </row>
    <row r="194" spans="1:14" ht="30" x14ac:dyDescent="0.25">
      <c r="A194" s="7" t="s">
        <v>704</v>
      </c>
      <c r="B194" s="174" t="s">
        <v>373</v>
      </c>
      <c r="C194" s="173" t="s">
        <v>372</v>
      </c>
      <c r="D194" s="174" t="s">
        <v>9</v>
      </c>
      <c r="E194" s="179">
        <v>17</v>
      </c>
      <c r="F194" s="180">
        <v>17.489999999999998</v>
      </c>
      <c r="G194" s="184">
        <f>ROUND(E194*F194,2)</f>
        <v>297.33</v>
      </c>
      <c r="H194" s="8"/>
      <c r="I194" s="8"/>
      <c r="J194" s="8"/>
      <c r="K194" s="8"/>
      <c r="L194" s="8"/>
      <c r="M194" s="5"/>
      <c r="N194" s="5"/>
    </row>
    <row r="195" spans="1:14" x14ac:dyDescent="0.25">
      <c r="A195" s="7" t="s">
        <v>704</v>
      </c>
      <c r="B195" s="174" t="s">
        <v>468</v>
      </c>
      <c r="C195" s="173" t="s">
        <v>469</v>
      </c>
      <c r="D195" s="174" t="s">
        <v>10</v>
      </c>
      <c r="E195" s="179">
        <v>15.1</v>
      </c>
      <c r="F195" s="180">
        <v>19.48</v>
      </c>
      <c r="G195" s="184">
        <f t="shared" ref="G195:G201" si="6">ROUND(E195*F195,2)</f>
        <v>294.14999999999998</v>
      </c>
      <c r="H195" s="8"/>
      <c r="I195" s="8"/>
      <c r="J195" s="8"/>
      <c r="K195" s="8"/>
      <c r="L195" s="8"/>
      <c r="M195" s="5"/>
      <c r="N195" s="5"/>
    </row>
    <row r="196" spans="1:14" x14ac:dyDescent="0.25">
      <c r="A196" s="7" t="s">
        <v>704</v>
      </c>
      <c r="B196" s="174" t="s">
        <v>43</v>
      </c>
      <c r="C196" s="173" t="s">
        <v>42</v>
      </c>
      <c r="D196" s="174" t="s">
        <v>10</v>
      </c>
      <c r="E196" s="179">
        <v>15.26</v>
      </c>
      <c r="F196" s="180">
        <v>27.2</v>
      </c>
      <c r="G196" s="184">
        <f t="shared" si="6"/>
        <v>415.07</v>
      </c>
      <c r="H196" s="8"/>
      <c r="I196" s="8"/>
      <c r="J196" s="8"/>
      <c r="K196" s="8"/>
      <c r="L196" s="8"/>
      <c r="M196" s="5"/>
      <c r="N196" s="5"/>
    </row>
    <row r="197" spans="1:14" x14ac:dyDescent="0.25">
      <c r="A197" s="7" t="s">
        <v>704</v>
      </c>
      <c r="B197" s="174" t="s">
        <v>45</v>
      </c>
      <c r="C197" s="173" t="s">
        <v>44</v>
      </c>
      <c r="D197" s="174" t="s">
        <v>29</v>
      </c>
      <c r="E197" s="179">
        <v>12</v>
      </c>
      <c r="F197" s="180">
        <v>29.63</v>
      </c>
      <c r="G197" s="184">
        <f t="shared" si="6"/>
        <v>355.56</v>
      </c>
      <c r="H197" s="8"/>
      <c r="I197" s="8"/>
      <c r="J197" s="8"/>
      <c r="K197" s="8"/>
      <c r="L197" s="8"/>
      <c r="M197" s="5"/>
      <c r="N197" s="5"/>
    </row>
    <row r="198" spans="1:14" x14ac:dyDescent="0.25">
      <c r="A198" s="7" t="s">
        <v>704</v>
      </c>
      <c r="B198" s="174" t="s">
        <v>47</v>
      </c>
      <c r="C198" s="173" t="s">
        <v>46</v>
      </c>
      <c r="D198" s="174" t="s">
        <v>29</v>
      </c>
      <c r="E198" s="179">
        <v>3.6</v>
      </c>
      <c r="F198" s="180">
        <v>21.35</v>
      </c>
      <c r="G198" s="184">
        <f t="shared" si="6"/>
        <v>76.86</v>
      </c>
      <c r="H198" s="8"/>
      <c r="I198" s="8"/>
      <c r="J198" s="8"/>
      <c r="K198" s="8"/>
      <c r="L198" s="8"/>
      <c r="M198" s="5"/>
      <c r="N198" s="5"/>
    </row>
    <row r="199" spans="1:14" x14ac:dyDescent="0.25">
      <c r="A199" s="7" t="s">
        <v>704</v>
      </c>
      <c r="B199" s="175" t="s">
        <v>48</v>
      </c>
      <c r="C199" s="176" t="s">
        <v>49</v>
      </c>
      <c r="D199" s="174" t="s">
        <v>50</v>
      </c>
      <c r="E199" s="179">
        <v>1</v>
      </c>
      <c r="F199" s="180">
        <v>26.09</v>
      </c>
      <c r="G199" s="184">
        <f t="shared" si="6"/>
        <v>26.09</v>
      </c>
      <c r="H199" s="8"/>
      <c r="I199" s="8"/>
      <c r="J199" s="8"/>
      <c r="K199" s="8"/>
      <c r="L199" s="8"/>
      <c r="M199" s="5"/>
      <c r="N199" s="5"/>
    </row>
    <row r="200" spans="1:14" ht="30" x14ac:dyDescent="0.25">
      <c r="A200" s="7" t="s">
        <v>704</v>
      </c>
      <c r="B200" s="175" t="s">
        <v>51</v>
      </c>
      <c r="C200" s="176" t="s">
        <v>723</v>
      </c>
      <c r="D200" s="174" t="s">
        <v>50</v>
      </c>
      <c r="E200" s="179">
        <v>1.2</v>
      </c>
      <c r="F200" s="180">
        <v>25.69</v>
      </c>
      <c r="G200" s="184">
        <f t="shared" si="6"/>
        <v>30.83</v>
      </c>
      <c r="H200" s="8"/>
      <c r="I200" s="8"/>
      <c r="J200" s="8"/>
      <c r="K200" s="8"/>
      <c r="L200" s="8"/>
      <c r="M200" s="5"/>
      <c r="N200" s="5"/>
    </row>
    <row r="201" spans="1:14" x14ac:dyDescent="0.25">
      <c r="A201" s="158" t="s">
        <v>702</v>
      </c>
      <c r="B201" s="177" t="s">
        <v>408</v>
      </c>
      <c r="C201" s="178" t="s">
        <v>165</v>
      </c>
      <c r="D201" s="181" t="s">
        <v>18</v>
      </c>
      <c r="E201" s="182">
        <v>27</v>
      </c>
      <c r="F201" s="183">
        <v>15.54</v>
      </c>
      <c r="G201" s="183">
        <f t="shared" si="6"/>
        <v>419.58</v>
      </c>
      <c r="H201" s="13"/>
      <c r="I201" s="12"/>
      <c r="J201" s="14"/>
      <c r="K201" s="14"/>
      <c r="L201" s="14"/>
      <c r="M201" s="5"/>
      <c r="N201" s="5"/>
    </row>
    <row r="202" spans="1:14" x14ac:dyDescent="0.25">
      <c r="A202" s="158" t="s">
        <v>702</v>
      </c>
      <c r="B202" s="177" t="s">
        <v>60</v>
      </c>
      <c r="C202" s="178" t="s">
        <v>40</v>
      </c>
      <c r="D202" s="181" t="s">
        <v>18</v>
      </c>
      <c r="E202" s="182">
        <v>22.5</v>
      </c>
      <c r="F202" s="183">
        <v>12.92</v>
      </c>
      <c r="G202" s="183">
        <f>ROUND(E202*F202,2)</f>
        <v>290.7</v>
      </c>
      <c r="H202" s="13"/>
      <c r="I202" s="12"/>
      <c r="J202" s="14"/>
      <c r="K202" s="14"/>
      <c r="L202" s="14"/>
      <c r="M202" s="5"/>
      <c r="N202" s="5"/>
    </row>
    <row r="203" spans="1:14" x14ac:dyDescent="0.25">
      <c r="D203" s="251" t="s">
        <v>110</v>
      </c>
      <c r="E203" s="252"/>
      <c r="F203" s="253"/>
      <c r="G203" s="154">
        <f>ROUND(SUM(G194:G202),2)</f>
        <v>2206.17</v>
      </c>
      <c r="H203" s="10"/>
      <c r="I203" s="13"/>
      <c r="J203" s="13"/>
      <c r="K203" s="13"/>
      <c r="L203" s="13"/>
      <c r="M203" s="5"/>
      <c r="N203" s="5"/>
    </row>
    <row r="204" spans="1:14" x14ac:dyDescent="0.25">
      <c r="H204" s="13"/>
      <c r="I204" s="13"/>
      <c r="J204" s="21"/>
      <c r="K204" s="21"/>
      <c r="L204" s="22"/>
      <c r="M204" s="5"/>
      <c r="N204" s="5"/>
    </row>
    <row r="205" spans="1:14" ht="16.5" thickBot="1" x14ac:dyDescent="0.3">
      <c r="A205" s="231"/>
      <c r="B205" s="231"/>
    </row>
    <row r="206" spans="1:14" ht="15.75" x14ac:dyDescent="0.25">
      <c r="A206" s="110" t="s">
        <v>400</v>
      </c>
      <c r="B206" s="110"/>
    </row>
    <row r="207" spans="1:14" ht="15.75" x14ac:dyDescent="0.25">
      <c r="A207" s="110" t="s">
        <v>401</v>
      </c>
      <c r="B207" s="110"/>
    </row>
  </sheetData>
  <mergeCells count="52">
    <mergeCell ref="C128:E128"/>
    <mergeCell ref="D133:F133"/>
    <mergeCell ref="C51:E51"/>
    <mergeCell ref="D18:F18"/>
    <mergeCell ref="D35:F35"/>
    <mergeCell ref="D41:F41"/>
    <mergeCell ref="C57:E57"/>
    <mergeCell ref="D118:F118"/>
    <mergeCell ref="D105:F105"/>
    <mergeCell ref="D97:F97"/>
    <mergeCell ref="C99:E99"/>
    <mergeCell ref="C107:E107"/>
    <mergeCell ref="D111:F111"/>
    <mergeCell ref="D55:F55"/>
    <mergeCell ref="C113:E113"/>
    <mergeCell ref="D49:F49"/>
    <mergeCell ref="A1:A3"/>
    <mergeCell ref="E1:E3"/>
    <mergeCell ref="B4:E4"/>
    <mergeCell ref="B1:D3"/>
    <mergeCell ref="C43:E43"/>
    <mergeCell ref="A6:G6"/>
    <mergeCell ref="D12:F12"/>
    <mergeCell ref="D29:F29"/>
    <mergeCell ref="C37:E37"/>
    <mergeCell ref="C31:E31"/>
    <mergeCell ref="A205:B205"/>
    <mergeCell ref="C135:E135"/>
    <mergeCell ref="C140:E140"/>
    <mergeCell ref="D143:F143"/>
    <mergeCell ref="C177:E177"/>
    <mergeCell ref="D190:F190"/>
    <mergeCell ref="C192:E192"/>
    <mergeCell ref="D203:F203"/>
    <mergeCell ref="D167:F167"/>
    <mergeCell ref="C158:E158"/>
    <mergeCell ref="C169:E169"/>
    <mergeCell ref="D175:F175"/>
    <mergeCell ref="D138:F138"/>
    <mergeCell ref="C145:E145"/>
    <mergeCell ref="D156:F156"/>
    <mergeCell ref="C120:E120"/>
    <mergeCell ref="D126:F126"/>
    <mergeCell ref="D61:F61"/>
    <mergeCell ref="C63:E63"/>
    <mergeCell ref="D69:F69"/>
    <mergeCell ref="C71:E71"/>
    <mergeCell ref="D76:F76"/>
    <mergeCell ref="D86:F86"/>
    <mergeCell ref="C88:E88"/>
    <mergeCell ref="D92:F92"/>
    <mergeCell ref="C94:E94"/>
  </mergeCells>
  <pageMargins left="0.51181102362204722" right="0.51181102362204722" top="0.78740157480314965" bottom="0.78740157480314965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F1" workbookViewId="0">
      <selection activeCell="F12" sqref="F12:G14"/>
    </sheetView>
  </sheetViews>
  <sheetFormatPr defaultRowHeight="15" x14ac:dyDescent="0.25"/>
  <cols>
    <col min="1" max="1" width="16.5703125" style="44" customWidth="1"/>
    <col min="2" max="2" width="27.28515625" style="44" customWidth="1"/>
    <col min="3" max="3" width="9.140625" style="44"/>
    <col min="4" max="4" width="29.85546875" style="44" customWidth="1"/>
    <col min="5" max="5" width="9.140625" style="44"/>
    <col min="6" max="6" width="29" style="44" customWidth="1"/>
    <col min="7" max="7" width="9.140625" style="44"/>
    <col min="8" max="8" width="29.5703125" style="44" customWidth="1"/>
    <col min="9" max="9" width="21.42578125" style="44" customWidth="1"/>
    <col min="10" max="16384" width="9.140625" style="44"/>
  </cols>
  <sheetData>
    <row r="1" spans="1:9" ht="15.75" thickBot="1" x14ac:dyDescent="0.3">
      <c r="A1" s="259" t="s">
        <v>382</v>
      </c>
      <c r="B1" s="260"/>
      <c r="C1" s="260"/>
      <c r="D1" s="260"/>
      <c r="E1" s="260"/>
      <c r="F1" s="260"/>
      <c r="G1" s="260"/>
      <c r="H1" s="260"/>
      <c r="I1" s="261"/>
    </row>
    <row r="3" spans="1:9" x14ac:dyDescent="0.25">
      <c r="A3" s="262" t="s">
        <v>383</v>
      </c>
      <c r="B3" s="263"/>
      <c r="C3" s="266" t="s">
        <v>384</v>
      </c>
      <c r="D3" s="266"/>
      <c r="E3" s="266" t="s">
        <v>385</v>
      </c>
      <c r="F3" s="266"/>
      <c r="G3" s="266" t="s">
        <v>386</v>
      </c>
      <c r="H3" s="266"/>
      <c r="I3" s="267" t="s">
        <v>387</v>
      </c>
    </row>
    <row r="4" spans="1:9" ht="42.75" customHeight="1" x14ac:dyDescent="0.25">
      <c r="A4" s="264"/>
      <c r="B4" s="265"/>
      <c r="C4" s="269" t="s">
        <v>444</v>
      </c>
      <c r="D4" s="270"/>
      <c r="E4" s="269" t="s">
        <v>445</v>
      </c>
      <c r="F4" s="270"/>
      <c r="G4" s="271" t="s">
        <v>390</v>
      </c>
      <c r="H4" s="271"/>
      <c r="I4" s="268"/>
    </row>
    <row r="5" spans="1:9" ht="30.75" customHeight="1" x14ac:dyDescent="0.25">
      <c r="A5" s="272" t="s">
        <v>331</v>
      </c>
      <c r="B5" s="273"/>
      <c r="C5" s="274">
        <v>190</v>
      </c>
      <c r="D5" s="274"/>
      <c r="E5" s="275">
        <v>200</v>
      </c>
      <c r="F5" s="276"/>
      <c r="G5" s="275">
        <v>232.64</v>
      </c>
      <c r="H5" s="276"/>
      <c r="I5" s="45">
        <f>ROUND(AVERAGE(C5:H5),2)</f>
        <v>207.55</v>
      </c>
    </row>
    <row r="6" spans="1:9" x14ac:dyDescent="0.25">
      <c r="A6" s="46"/>
      <c r="B6" s="46"/>
      <c r="C6" s="46"/>
      <c r="D6" s="46"/>
      <c r="E6" s="46"/>
      <c r="F6" s="46"/>
      <c r="G6" s="46"/>
      <c r="H6" s="46"/>
      <c r="I6" s="46"/>
    </row>
    <row r="7" spans="1:9" x14ac:dyDescent="0.25">
      <c r="A7" s="262" t="s">
        <v>388</v>
      </c>
      <c r="B7" s="263"/>
      <c r="C7" s="266" t="s">
        <v>384</v>
      </c>
      <c r="D7" s="266"/>
      <c r="E7" s="266" t="s">
        <v>385</v>
      </c>
      <c r="F7" s="266"/>
      <c r="G7" s="266" t="s">
        <v>386</v>
      </c>
      <c r="H7" s="266"/>
      <c r="I7" s="267" t="s">
        <v>387</v>
      </c>
    </row>
    <row r="8" spans="1:9" x14ac:dyDescent="0.25">
      <c r="A8" s="264"/>
      <c r="B8" s="265"/>
      <c r="C8" s="277" t="s">
        <v>446</v>
      </c>
      <c r="D8" s="271"/>
      <c r="E8" s="277" t="s">
        <v>447</v>
      </c>
      <c r="F8" s="271"/>
      <c r="G8" s="277" t="s">
        <v>448</v>
      </c>
      <c r="H8" s="271"/>
      <c r="I8" s="268"/>
    </row>
    <row r="9" spans="1:9" x14ac:dyDescent="0.25">
      <c r="A9" s="272" t="s">
        <v>188</v>
      </c>
      <c r="B9" s="273"/>
      <c r="C9" s="274">
        <v>24.66</v>
      </c>
      <c r="D9" s="274"/>
      <c r="E9" s="274">
        <v>26.58</v>
      </c>
      <c r="F9" s="274"/>
      <c r="G9" s="274">
        <v>29</v>
      </c>
      <c r="H9" s="274"/>
      <c r="I9" s="45">
        <f>ROUND(AVERAGE(C9:H9),2)</f>
        <v>26.75</v>
      </c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2" spans="1:9" ht="16.5" thickBot="1" x14ac:dyDescent="0.3">
      <c r="F12" s="231"/>
      <c r="G12" s="231"/>
    </row>
    <row r="13" spans="1:9" ht="15.75" x14ac:dyDescent="0.25">
      <c r="F13" s="110" t="s">
        <v>400</v>
      </c>
      <c r="G13" s="110"/>
    </row>
    <row r="14" spans="1:9" ht="15.75" x14ac:dyDescent="0.25">
      <c r="F14" s="110" t="s">
        <v>401</v>
      </c>
      <c r="G14" s="110"/>
    </row>
  </sheetData>
  <mergeCells count="26">
    <mergeCell ref="F12:G12"/>
    <mergeCell ref="I7:I8"/>
    <mergeCell ref="C8:D8"/>
    <mergeCell ref="E8:F8"/>
    <mergeCell ref="G8:H8"/>
    <mergeCell ref="A9:B9"/>
    <mergeCell ref="C9:D9"/>
    <mergeCell ref="E9:F9"/>
    <mergeCell ref="G9:H9"/>
    <mergeCell ref="A5:B5"/>
    <mergeCell ref="C5:D5"/>
    <mergeCell ref="E5:F5"/>
    <mergeCell ref="G5:H5"/>
    <mergeCell ref="A7:B8"/>
    <mergeCell ref="C7:D7"/>
    <mergeCell ref="E7:F7"/>
    <mergeCell ref="G7:H7"/>
    <mergeCell ref="A1:I1"/>
    <mergeCell ref="A3:B4"/>
    <mergeCell ref="C3:D3"/>
    <mergeCell ref="E3:F3"/>
    <mergeCell ref="G3:H3"/>
    <mergeCell ref="I3:I4"/>
    <mergeCell ref="C4:D4"/>
    <mergeCell ref="E4:F4"/>
    <mergeCell ref="G4:H4"/>
  </mergeCells>
  <pageMargins left="0.511811024" right="0.511811024" top="0.78740157499999996" bottom="0.78740157499999996" header="0.31496062000000002" footer="0.31496062000000002"/>
  <pageSetup paperSize="9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9"/>
  <sheetViews>
    <sheetView view="pageBreakPreview" zoomScaleNormal="100" zoomScaleSheetLayoutView="100" workbookViewId="0">
      <selection activeCell="B33" sqref="B33"/>
    </sheetView>
  </sheetViews>
  <sheetFormatPr defaultRowHeight="15" x14ac:dyDescent="0.25"/>
  <cols>
    <col min="2" max="2" width="53.140625" bestFit="1" customWidth="1"/>
    <col min="3" max="3" width="23.85546875" customWidth="1"/>
    <col min="258" max="258" width="53.140625" bestFit="1" customWidth="1"/>
    <col min="259" max="259" width="23.85546875" customWidth="1"/>
    <col min="514" max="514" width="53.140625" bestFit="1" customWidth="1"/>
    <col min="515" max="515" width="23.85546875" customWidth="1"/>
    <col min="770" max="770" width="53.140625" bestFit="1" customWidth="1"/>
    <col min="771" max="771" width="23.85546875" customWidth="1"/>
    <col min="1026" max="1026" width="53.140625" bestFit="1" customWidth="1"/>
    <col min="1027" max="1027" width="23.85546875" customWidth="1"/>
    <col min="1282" max="1282" width="53.140625" bestFit="1" customWidth="1"/>
    <col min="1283" max="1283" width="23.85546875" customWidth="1"/>
    <col min="1538" max="1538" width="53.140625" bestFit="1" customWidth="1"/>
    <col min="1539" max="1539" width="23.85546875" customWidth="1"/>
    <col min="1794" max="1794" width="53.140625" bestFit="1" customWidth="1"/>
    <col min="1795" max="1795" width="23.85546875" customWidth="1"/>
    <col min="2050" max="2050" width="53.140625" bestFit="1" customWidth="1"/>
    <col min="2051" max="2051" width="23.85546875" customWidth="1"/>
    <col min="2306" max="2306" width="53.140625" bestFit="1" customWidth="1"/>
    <col min="2307" max="2307" width="23.85546875" customWidth="1"/>
    <col min="2562" max="2562" width="53.140625" bestFit="1" customWidth="1"/>
    <col min="2563" max="2563" width="23.85546875" customWidth="1"/>
    <col min="2818" max="2818" width="53.140625" bestFit="1" customWidth="1"/>
    <col min="2819" max="2819" width="23.85546875" customWidth="1"/>
    <col min="3074" max="3074" width="53.140625" bestFit="1" customWidth="1"/>
    <col min="3075" max="3075" width="23.85546875" customWidth="1"/>
    <col min="3330" max="3330" width="53.140625" bestFit="1" customWidth="1"/>
    <col min="3331" max="3331" width="23.85546875" customWidth="1"/>
    <col min="3586" max="3586" width="53.140625" bestFit="1" customWidth="1"/>
    <col min="3587" max="3587" width="23.85546875" customWidth="1"/>
    <col min="3842" max="3842" width="53.140625" bestFit="1" customWidth="1"/>
    <col min="3843" max="3843" width="23.85546875" customWidth="1"/>
    <col min="4098" max="4098" width="53.140625" bestFit="1" customWidth="1"/>
    <col min="4099" max="4099" width="23.85546875" customWidth="1"/>
    <col min="4354" max="4354" width="53.140625" bestFit="1" customWidth="1"/>
    <col min="4355" max="4355" width="23.85546875" customWidth="1"/>
    <col min="4610" max="4610" width="53.140625" bestFit="1" customWidth="1"/>
    <col min="4611" max="4611" width="23.85546875" customWidth="1"/>
    <col min="4866" max="4866" width="53.140625" bestFit="1" customWidth="1"/>
    <col min="4867" max="4867" width="23.85546875" customWidth="1"/>
    <col min="5122" max="5122" width="53.140625" bestFit="1" customWidth="1"/>
    <col min="5123" max="5123" width="23.85546875" customWidth="1"/>
    <col min="5378" max="5378" width="53.140625" bestFit="1" customWidth="1"/>
    <col min="5379" max="5379" width="23.85546875" customWidth="1"/>
    <col min="5634" max="5634" width="53.140625" bestFit="1" customWidth="1"/>
    <col min="5635" max="5635" width="23.85546875" customWidth="1"/>
    <col min="5890" max="5890" width="53.140625" bestFit="1" customWidth="1"/>
    <col min="5891" max="5891" width="23.85546875" customWidth="1"/>
    <col min="6146" max="6146" width="53.140625" bestFit="1" customWidth="1"/>
    <col min="6147" max="6147" width="23.85546875" customWidth="1"/>
    <col min="6402" max="6402" width="53.140625" bestFit="1" customWidth="1"/>
    <col min="6403" max="6403" width="23.85546875" customWidth="1"/>
    <col min="6658" max="6658" width="53.140625" bestFit="1" customWidth="1"/>
    <col min="6659" max="6659" width="23.85546875" customWidth="1"/>
    <col min="6914" max="6914" width="53.140625" bestFit="1" customWidth="1"/>
    <col min="6915" max="6915" width="23.85546875" customWidth="1"/>
    <col min="7170" max="7170" width="53.140625" bestFit="1" customWidth="1"/>
    <col min="7171" max="7171" width="23.85546875" customWidth="1"/>
    <col min="7426" max="7426" width="53.140625" bestFit="1" customWidth="1"/>
    <col min="7427" max="7427" width="23.85546875" customWidth="1"/>
    <col min="7682" max="7682" width="53.140625" bestFit="1" customWidth="1"/>
    <col min="7683" max="7683" width="23.85546875" customWidth="1"/>
    <col min="7938" max="7938" width="53.140625" bestFit="1" customWidth="1"/>
    <col min="7939" max="7939" width="23.85546875" customWidth="1"/>
    <col min="8194" max="8194" width="53.140625" bestFit="1" customWidth="1"/>
    <col min="8195" max="8195" width="23.85546875" customWidth="1"/>
    <col min="8450" max="8450" width="53.140625" bestFit="1" customWidth="1"/>
    <col min="8451" max="8451" width="23.85546875" customWidth="1"/>
    <col min="8706" max="8706" width="53.140625" bestFit="1" customWidth="1"/>
    <col min="8707" max="8707" width="23.85546875" customWidth="1"/>
    <col min="8962" max="8962" width="53.140625" bestFit="1" customWidth="1"/>
    <col min="8963" max="8963" width="23.85546875" customWidth="1"/>
    <col min="9218" max="9218" width="53.140625" bestFit="1" customWidth="1"/>
    <col min="9219" max="9219" width="23.85546875" customWidth="1"/>
    <col min="9474" max="9474" width="53.140625" bestFit="1" customWidth="1"/>
    <col min="9475" max="9475" width="23.85546875" customWidth="1"/>
    <col min="9730" max="9730" width="53.140625" bestFit="1" customWidth="1"/>
    <col min="9731" max="9731" width="23.85546875" customWidth="1"/>
    <col min="9986" max="9986" width="53.140625" bestFit="1" customWidth="1"/>
    <col min="9987" max="9987" width="23.85546875" customWidth="1"/>
    <col min="10242" max="10242" width="53.140625" bestFit="1" customWidth="1"/>
    <col min="10243" max="10243" width="23.85546875" customWidth="1"/>
    <col min="10498" max="10498" width="53.140625" bestFit="1" customWidth="1"/>
    <col min="10499" max="10499" width="23.85546875" customWidth="1"/>
    <col min="10754" max="10754" width="53.140625" bestFit="1" customWidth="1"/>
    <col min="10755" max="10755" width="23.85546875" customWidth="1"/>
    <col min="11010" max="11010" width="53.140625" bestFit="1" customWidth="1"/>
    <col min="11011" max="11011" width="23.85546875" customWidth="1"/>
    <col min="11266" max="11266" width="53.140625" bestFit="1" customWidth="1"/>
    <col min="11267" max="11267" width="23.85546875" customWidth="1"/>
    <col min="11522" max="11522" width="53.140625" bestFit="1" customWidth="1"/>
    <col min="11523" max="11523" width="23.85546875" customWidth="1"/>
    <col min="11778" max="11778" width="53.140625" bestFit="1" customWidth="1"/>
    <col min="11779" max="11779" width="23.85546875" customWidth="1"/>
    <col min="12034" max="12034" width="53.140625" bestFit="1" customWidth="1"/>
    <col min="12035" max="12035" width="23.85546875" customWidth="1"/>
    <col min="12290" max="12290" width="53.140625" bestFit="1" customWidth="1"/>
    <col min="12291" max="12291" width="23.85546875" customWidth="1"/>
    <col min="12546" max="12546" width="53.140625" bestFit="1" customWidth="1"/>
    <col min="12547" max="12547" width="23.85546875" customWidth="1"/>
    <col min="12802" max="12802" width="53.140625" bestFit="1" customWidth="1"/>
    <col min="12803" max="12803" width="23.85546875" customWidth="1"/>
    <col min="13058" max="13058" width="53.140625" bestFit="1" customWidth="1"/>
    <col min="13059" max="13059" width="23.85546875" customWidth="1"/>
    <col min="13314" max="13314" width="53.140625" bestFit="1" customWidth="1"/>
    <col min="13315" max="13315" width="23.85546875" customWidth="1"/>
    <col min="13570" max="13570" width="53.140625" bestFit="1" customWidth="1"/>
    <col min="13571" max="13571" width="23.85546875" customWidth="1"/>
    <col min="13826" max="13826" width="53.140625" bestFit="1" customWidth="1"/>
    <col min="13827" max="13827" width="23.85546875" customWidth="1"/>
    <col min="14082" max="14082" width="53.140625" bestFit="1" customWidth="1"/>
    <col min="14083" max="14083" width="23.85546875" customWidth="1"/>
    <col min="14338" max="14338" width="53.140625" bestFit="1" customWidth="1"/>
    <col min="14339" max="14339" width="23.85546875" customWidth="1"/>
    <col min="14594" max="14594" width="53.140625" bestFit="1" customWidth="1"/>
    <col min="14595" max="14595" width="23.85546875" customWidth="1"/>
    <col min="14850" max="14850" width="53.140625" bestFit="1" customWidth="1"/>
    <col min="14851" max="14851" width="23.85546875" customWidth="1"/>
    <col min="15106" max="15106" width="53.140625" bestFit="1" customWidth="1"/>
    <col min="15107" max="15107" width="23.85546875" customWidth="1"/>
    <col min="15362" max="15362" width="53.140625" bestFit="1" customWidth="1"/>
    <col min="15363" max="15363" width="23.85546875" customWidth="1"/>
    <col min="15618" max="15618" width="53.140625" bestFit="1" customWidth="1"/>
    <col min="15619" max="15619" width="23.85546875" customWidth="1"/>
    <col min="15874" max="15874" width="53.140625" bestFit="1" customWidth="1"/>
    <col min="15875" max="15875" width="23.85546875" customWidth="1"/>
    <col min="16130" max="16130" width="53.140625" bestFit="1" customWidth="1"/>
    <col min="16131" max="16131" width="23.85546875" customWidth="1"/>
  </cols>
  <sheetData>
    <row r="2" spans="1:3" ht="15.75" thickBot="1" x14ac:dyDescent="0.3">
      <c r="A2" s="27"/>
      <c r="B2" s="27"/>
      <c r="C2" s="27"/>
    </row>
    <row r="3" spans="1:3" ht="18" customHeight="1" x14ac:dyDescent="0.25">
      <c r="A3" s="27"/>
      <c r="B3" s="282"/>
      <c r="C3" s="283"/>
    </row>
    <row r="4" spans="1:3" ht="54.75" customHeight="1" x14ac:dyDescent="0.25">
      <c r="A4" s="27"/>
      <c r="B4" s="284"/>
      <c r="C4" s="285"/>
    </row>
    <row r="5" spans="1:3" ht="15.75" x14ac:dyDescent="0.25">
      <c r="A5" s="27"/>
      <c r="B5" s="286" t="s">
        <v>305</v>
      </c>
      <c r="C5" s="287"/>
    </row>
    <row r="6" spans="1:3" ht="15.75" thickBot="1" x14ac:dyDescent="0.3">
      <c r="A6" s="27"/>
      <c r="B6" s="28"/>
      <c r="C6" s="29"/>
    </row>
    <row r="7" spans="1:3" ht="27" customHeight="1" thickBot="1" x14ac:dyDescent="0.3">
      <c r="A7" s="27"/>
      <c r="B7" s="288" t="s">
        <v>306</v>
      </c>
      <c r="C7" s="289"/>
    </row>
    <row r="8" spans="1:3" ht="25.5" x14ac:dyDescent="0.25">
      <c r="A8" s="27"/>
      <c r="B8" s="30" t="s">
        <v>307</v>
      </c>
      <c r="C8" s="31" t="s">
        <v>308</v>
      </c>
    </row>
    <row r="9" spans="1:3" x14ac:dyDescent="0.25">
      <c r="A9" s="27"/>
      <c r="B9" s="32" t="s">
        <v>309</v>
      </c>
      <c r="C9" s="33">
        <v>0.03</v>
      </c>
    </row>
    <row r="10" spans="1:3" x14ac:dyDescent="0.25">
      <c r="A10" s="27"/>
      <c r="B10" s="32" t="s">
        <v>310</v>
      </c>
      <c r="C10" s="33">
        <v>8.0000000000000002E-3</v>
      </c>
    </row>
    <row r="11" spans="1:3" x14ac:dyDescent="0.25">
      <c r="A11" s="27"/>
      <c r="B11" s="32" t="s">
        <v>311</v>
      </c>
      <c r="C11" s="33">
        <v>9.7000000000000003E-3</v>
      </c>
    </row>
    <row r="12" spans="1:3" ht="15.75" thickBot="1" x14ac:dyDescent="0.3">
      <c r="A12" s="27"/>
      <c r="B12" s="34" t="s">
        <v>312</v>
      </c>
      <c r="C12" s="35">
        <v>5.8999999999999999E-3</v>
      </c>
    </row>
    <row r="13" spans="1:3" ht="29.25" customHeight="1" thickBot="1" x14ac:dyDescent="0.3">
      <c r="A13" s="36"/>
      <c r="B13" s="290" t="s">
        <v>313</v>
      </c>
      <c r="C13" s="291"/>
    </row>
    <row r="14" spans="1:3" ht="25.5" x14ac:dyDescent="0.25">
      <c r="A14" s="27"/>
      <c r="B14" s="30" t="s">
        <v>307</v>
      </c>
      <c r="C14" s="31" t="s">
        <v>308</v>
      </c>
    </row>
    <row r="15" spans="1:3" x14ac:dyDescent="0.25">
      <c r="A15" s="27"/>
      <c r="B15" s="37" t="s">
        <v>314</v>
      </c>
      <c r="C15" s="33">
        <f>SUM(C16:C20)</f>
        <v>9.5499999999999988E-2</v>
      </c>
    </row>
    <row r="16" spans="1:3" x14ac:dyDescent="0.25">
      <c r="A16" s="27"/>
      <c r="B16" s="37" t="s">
        <v>315</v>
      </c>
      <c r="C16" s="33">
        <v>4.4999999999999998E-2</v>
      </c>
    </row>
    <row r="17" spans="1:3" x14ac:dyDescent="0.25">
      <c r="A17" s="27"/>
      <c r="B17" s="37" t="s">
        <v>316</v>
      </c>
      <c r="C17" s="33">
        <v>6.4999999999999997E-3</v>
      </c>
    </row>
    <row r="18" spans="1:3" x14ac:dyDescent="0.25">
      <c r="A18" s="27"/>
      <c r="B18" s="37" t="s">
        <v>317</v>
      </c>
      <c r="C18" s="38">
        <v>0.03</v>
      </c>
    </row>
    <row r="19" spans="1:3" x14ac:dyDescent="0.25">
      <c r="A19" s="27"/>
      <c r="B19" s="37" t="s">
        <v>318</v>
      </c>
      <c r="C19" s="39">
        <v>0</v>
      </c>
    </row>
    <row r="20" spans="1:3" x14ac:dyDescent="0.25">
      <c r="A20" s="27"/>
      <c r="B20" s="37" t="s">
        <v>319</v>
      </c>
      <c r="C20" s="33">
        <v>1.4E-2</v>
      </c>
    </row>
    <row r="21" spans="1:3" x14ac:dyDescent="0.25">
      <c r="A21" s="27"/>
      <c r="B21" s="40"/>
      <c r="C21" s="41"/>
    </row>
    <row r="22" spans="1:3" ht="15.75" thickBot="1" x14ac:dyDescent="0.3">
      <c r="A22" s="27"/>
      <c r="B22" s="40" t="s">
        <v>320</v>
      </c>
      <c r="C22" s="41">
        <v>6.1600000000000002E-2</v>
      </c>
    </row>
    <row r="23" spans="1:3" x14ac:dyDescent="0.25">
      <c r="A23" s="27"/>
      <c r="B23" s="292" t="s">
        <v>321</v>
      </c>
      <c r="C23" s="293"/>
    </row>
    <row r="24" spans="1:3" ht="30" customHeight="1" thickBot="1" x14ac:dyDescent="0.3">
      <c r="A24" s="27"/>
      <c r="B24" s="294" t="s">
        <v>322</v>
      </c>
      <c r="C24" s="295"/>
    </row>
    <row r="25" spans="1:3" ht="16.5" thickBot="1" x14ac:dyDescent="0.3">
      <c r="A25" s="27"/>
      <c r="B25" s="42" t="s">
        <v>323</v>
      </c>
      <c r="C25" s="43">
        <f>((1+(C9+C11+C10))*(1+C12)*(1+C22))/(1-C15)-1</f>
        <v>0.23692706035157585</v>
      </c>
    </row>
    <row r="26" spans="1:3" x14ac:dyDescent="0.25">
      <c r="A26" s="27"/>
      <c r="B26" s="278" t="s">
        <v>478</v>
      </c>
      <c r="C26" s="279"/>
    </row>
    <row r="27" spans="1:3" ht="9.75" customHeight="1" thickBot="1" x14ac:dyDescent="0.3">
      <c r="B27" s="280"/>
      <c r="C27" s="281"/>
    </row>
    <row r="28" spans="1:3" x14ac:dyDescent="0.25">
      <c r="B28" s="204"/>
      <c r="C28" s="205"/>
    </row>
    <row r="29" spans="1:3" ht="78" customHeight="1" thickBot="1" x14ac:dyDescent="0.3">
      <c r="B29" s="206"/>
      <c r="C29" s="207"/>
    </row>
  </sheetData>
  <mergeCells count="7">
    <mergeCell ref="B26:C27"/>
    <mergeCell ref="B3:C4"/>
    <mergeCell ref="B5:C5"/>
    <mergeCell ref="B7:C7"/>
    <mergeCell ref="B13:C13"/>
    <mergeCell ref="B23:C23"/>
    <mergeCell ref="B24:C24"/>
  </mergeCells>
  <pageMargins left="1.1811023622047245" right="0.78740157480314965" top="0.78740157480314965" bottom="0.7874015748031496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B1" zoomScale="90" zoomScaleNormal="90" workbookViewId="0">
      <selection activeCell="C41" sqref="C41"/>
    </sheetView>
  </sheetViews>
  <sheetFormatPr defaultColWidth="9" defaultRowHeight="15" x14ac:dyDescent="0.25"/>
  <cols>
    <col min="1" max="1" width="9" style="54"/>
    <col min="2" max="2" width="13.28515625" style="54" customWidth="1"/>
    <col min="3" max="3" width="12.140625" style="54" customWidth="1"/>
    <col min="4" max="4" width="14" style="54" customWidth="1"/>
    <col min="5" max="5" width="16.5703125" style="54" customWidth="1"/>
    <col min="6" max="6" width="24.7109375" style="54" customWidth="1"/>
    <col min="7" max="16384" width="9" style="54"/>
  </cols>
  <sheetData>
    <row r="1" spans="1:6" x14ac:dyDescent="0.25">
      <c r="A1" s="296" t="s">
        <v>556</v>
      </c>
      <c r="B1" s="297"/>
      <c r="C1" s="297"/>
      <c r="D1" s="297"/>
      <c r="E1" s="297"/>
      <c r="F1" s="298"/>
    </row>
    <row r="2" spans="1:6" x14ac:dyDescent="0.25">
      <c r="A2" s="299" t="s">
        <v>557</v>
      </c>
      <c r="B2" s="299"/>
      <c r="C2" s="299" t="s">
        <v>558</v>
      </c>
      <c r="D2" s="299"/>
      <c r="E2" s="299" t="s">
        <v>559</v>
      </c>
      <c r="F2" s="299"/>
    </row>
    <row r="3" spans="1:6" x14ac:dyDescent="0.25">
      <c r="A3" s="55"/>
      <c r="B3" s="55"/>
      <c r="C3" s="56"/>
      <c r="D3" s="57"/>
      <c r="E3" s="56"/>
      <c r="F3" s="57"/>
    </row>
    <row r="4" spans="1:6" x14ac:dyDescent="0.25">
      <c r="A4" s="55"/>
      <c r="B4" s="55"/>
      <c r="C4" s="296" t="s">
        <v>560</v>
      </c>
      <c r="D4" s="298"/>
      <c r="E4" s="296" t="s">
        <v>561</v>
      </c>
      <c r="F4" s="298"/>
    </row>
    <row r="5" spans="1:6" x14ac:dyDescent="0.25">
      <c r="A5" s="58" t="s">
        <v>562</v>
      </c>
      <c r="B5" s="59" t="s">
        <v>563</v>
      </c>
      <c r="C5" s="59" t="s">
        <v>564</v>
      </c>
      <c r="D5" s="59" t="s">
        <v>565</v>
      </c>
      <c r="E5" s="59" t="s">
        <v>564</v>
      </c>
      <c r="F5" s="59" t="s">
        <v>565</v>
      </c>
    </row>
    <row r="6" spans="1:6" x14ac:dyDescent="0.25">
      <c r="A6" s="60"/>
      <c r="B6" s="300" t="s">
        <v>566</v>
      </c>
      <c r="C6" s="301"/>
      <c r="D6" s="301"/>
      <c r="E6" s="301"/>
      <c r="F6" s="302"/>
    </row>
    <row r="7" spans="1:6" x14ac:dyDescent="0.25">
      <c r="A7" s="61"/>
      <c r="B7" s="61"/>
      <c r="C7" s="62" t="s">
        <v>567</v>
      </c>
      <c r="D7" s="62" t="s">
        <v>567</v>
      </c>
      <c r="E7" s="62" t="s">
        <v>567</v>
      </c>
      <c r="F7" s="62" t="s">
        <v>567</v>
      </c>
    </row>
    <row r="8" spans="1:6" x14ac:dyDescent="0.25">
      <c r="A8" s="63" t="s">
        <v>568</v>
      </c>
      <c r="B8" s="64" t="s">
        <v>569</v>
      </c>
      <c r="C8" s="65">
        <v>0</v>
      </c>
      <c r="D8" s="65">
        <v>0</v>
      </c>
      <c r="E8" s="65">
        <v>0.2</v>
      </c>
      <c r="F8" s="65">
        <v>0.2</v>
      </c>
    </row>
    <row r="9" spans="1:6" x14ac:dyDescent="0.25">
      <c r="A9" s="63" t="s">
        <v>570</v>
      </c>
      <c r="B9" s="64" t="s">
        <v>571</v>
      </c>
      <c r="C9" s="65">
        <v>1.4999999999999999E-2</v>
      </c>
      <c r="D9" s="65">
        <v>1.4999999999999999E-2</v>
      </c>
      <c r="E9" s="65">
        <v>1.4999999999999999E-2</v>
      </c>
      <c r="F9" s="65">
        <v>1.4999999999999999E-2</v>
      </c>
    </row>
    <row r="10" spans="1:6" x14ac:dyDescent="0.25">
      <c r="A10" s="63" t="s">
        <v>572</v>
      </c>
      <c r="B10" s="64" t="s">
        <v>573</v>
      </c>
      <c r="C10" s="65">
        <v>0.01</v>
      </c>
      <c r="D10" s="65">
        <v>0.01</v>
      </c>
      <c r="E10" s="65">
        <v>0.01</v>
      </c>
      <c r="F10" s="65">
        <v>0.01</v>
      </c>
    </row>
    <row r="11" spans="1:6" x14ac:dyDescent="0.25">
      <c r="A11" s="63" t="s">
        <v>574</v>
      </c>
      <c r="B11" s="64" t="s">
        <v>575</v>
      </c>
      <c r="C11" s="65">
        <v>2E-3</v>
      </c>
      <c r="D11" s="65">
        <v>2E-3</v>
      </c>
      <c r="E11" s="65">
        <v>2E-3</v>
      </c>
      <c r="F11" s="65">
        <v>2E-3</v>
      </c>
    </row>
    <row r="12" spans="1:6" x14ac:dyDescent="0.25">
      <c r="A12" s="63" t="s">
        <v>576</v>
      </c>
      <c r="B12" s="64" t="s">
        <v>577</v>
      </c>
      <c r="C12" s="65">
        <v>6.0000000000000001E-3</v>
      </c>
      <c r="D12" s="65">
        <v>6.0000000000000001E-3</v>
      </c>
      <c r="E12" s="65">
        <v>6.0000000000000001E-3</v>
      </c>
      <c r="F12" s="65">
        <v>6.0000000000000001E-3</v>
      </c>
    </row>
    <row r="13" spans="1:6" ht="25.5" x14ac:dyDescent="0.25">
      <c r="A13" s="63" t="s">
        <v>578</v>
      </c>
      <c r="B13" s="64" t="s">
        <v>579</v>
      </c>
      <c r="C13" s="65">
        <v>2.5000000000000001E-2</v>
      </c>
      <c r="D13" s="65">
        <v>2.5000000000000001E-2</v>
      </c>
      <c r="E13" s="65">
        <v>2.5000000000000001E-2</v>
      </c>
      <c r="F13" s="65">
        <v>2.5000000000000001E-2</v>
      </c>
    </row>
    <row r="14" spans="1:6" ht="38.25" x14ac:dyDescent="0.25">
      <c r="A14" s="63" t="s">
        <v>580</v>
      </c>
      <c r="B14" s="64" t="s">
        <v>581</v>
      </c>
      <c r="C14" s="65">
        <v>0.03</v>
      </c>
      <c r="D14" s="65">
        <v>0.03</v>
      </c>
      <c r="E14" s="65">
        <v>0.03</v>
      </c>
      <c r="F14" s="65">
        <v>0.03</v>
      </c>
    </row>
    <row r="15" spans="1:6" x14ac:dyDescent="0.25">
      <c r="A15" s="63" t="s">
        <v>582</v>
      </c>
      <c r="B15" s="64" t="s">
        <v>583</v>
      </c>
      <c r="C15" s="65">
        <v>0.08</v>
      </c>
      <c r="D15" s="65">
        <v>0.08</v>
      </c>
      <c r="E15" s="65">
        <v>0.08</v>
      </c>
      <c r="F15" s="65">
        <v>0.08</v>
      </c>
    </row>
    <row r="16" spans="1:6" x14ac:dyDescent="0.25">
      <c r="A16" s="63" t="s">
        <v>584</v>
      </c>
      <c r="B16" s="64" t="s">
        <v>585</v>
      </c>
      <c r="C16" s="65">
        <v>0</v>
      </c>
      <c r="D16" s="65">
        <v>0</v>
      </c>
      <c r="E16" s="65">
        <v>0</v>
      </c>
      <c r="F16" s="65">
        <v>0</v>
      </c>
    </row>
    <row r="17" spans="1:6" x14ac:dyDescent="0.25">
      <c r="A17" s="66" t="s">
        <v>586</v>
      </c>
      <c r="B17" s="62" t="s">
        <v>587</v>
      </c>
      <c r="C17" s="67">
        <f>SUM(C8:C16)</f>
        <v>0.16799999999999998</v>
      </c>
      <c r="D17" s="67">
        <f t="shared" ref="D17:F17" si="0">SUM(D8:D16)</f>
        <v>0.16799999999999998</v>
      </c>
      <c r="E17" s="67">
        <f t="shared" si="0"/>
        <v>0.36800000000000005</v>
      </c>
      <c r="F17" s="67">
        <f t="shared" si="0"/>
        <v>0.36800000000000005</v>
      </c>
    </row>
    <row r="18" spans="1:6" x14ac:dyDescent="0.25">
      <c r="A18" s="303" t="s">
        <v>588</v>
      </c>
      <c r="B18" s="304"/>
      <c r="C18" s="304"/>
      <c r="D18" s="304"/>
      <c r="E18" s="304"/>
      <c r="F18" s="304"/>
    </row>
    <row r="19" spans="1:6" ht="38.25" x14ac:dyDescent="0.25">
      <c r="A19" s="63" t="s">
        <v>589</v>
      </c>
      <c r="B19" s="64" t="s">
        <v>590</v>
      </c>
      <c r="C19" s="65">
        <v>0.1802</v>
      </c>
      <c r="D19" s="68" t="s">
        <v>591</v>
      </c>
      <c r="E19" s="65">
        <v>0.1802</v>
      </c>
      <c r="F19" s="68" t="s">
        <v>591</v>
      </c>
    </row>
    <row r="20" spans="1:6" x14ac:dyDescent="0.25">
      <c r="A20" s="63" t="s">
        <v>592</v>
      </c>
      <c r="B20" s="64" t="s">
        <v>593</v>
      </c>
      <c r="C20" s="65">
        <v>4.3099999999999999E-2</v>
      </c>
      <c r="D20" s="68" t="s">
        <v>591</v>
      </c>
      <c r="E20" s="65">
        <v>4.3099999999999999E-2</v>
      </c>
      <c r="F20" s="68" t="s">
        <v>591</v>
      </c>
    </row>
    <row r="21" spans="1:6" ht="25.5" x14ac:dyDescent="0.25">
      <c r="A21" s="63" t="s">
        <v>594</v>
      </c>
      <c r="B21" s="64" t="s">
        <v>595</v>
      </c>
      <c r="C21" s="65">
        <v>8.9999999999999993E-3</v>
      </c>
      <c r="D21" s="65">
        <v>6.8999999999999999E-3</v>
      </c>
      <c r="E21" s="65">
        <v>8.9999999999999993E-3</v>
      </c>
      <c r="F21" s="65">
        <v>6.8999999999999999E-3</v>
      </c>
    </row>
    <row r="22" spans="1:6" x14ac:dyDescent="0.25">
      <c r="A22" s="63" t="s">
        <v>596</v>
      </c>
      <c r="B22" s="64" t="s">
        <v>597</v>
      </c>
      <c r="C22" s="65">
        <v>0.1079</v>
      </c>
      <c r="D22" s="65">
        <v>8.3299999999999999E-2</v>
      </c>
      <c r="E22" s="65">
        <v>0.1079</v>
      </c>
      <c r="F22" s="65">
        <v>8.3299999999999999E-2</v>
      </c>
    </row>
    <row r="23" spans="1:6" ht="25.5" x14ac:dyDescent="0.25">
      <c r="A23" s="63" t="s">
        <v>598</v>
      </c>
      <c r="B23" s="64" t="s">
        <v>599</v>
      </c>
      <c r="C23" s="65">
        <v>6.9999999999999999E-4</v>
      </c>
      <c r="D23" s="65">
        <v>5.9999999999999995E-4</v>
      </c>
      <c r="E23" s="65">
        <v>6.9999999999999999E-4</v>
      </c>
      <c r="F23" s="65">
        <v>5.9999999999999995E-4</v>
      </c>
    </row>
    <row r="24" spans="1:6" ht="25.5" x14ac:dyDescent="0.25">
      <c r="A24" s="63" t="s">
        <v>600</v>
      </c>
      <c r="B24" s="64" t="s">
        <v>601</v>
      </c>
      <c r="C24" s="65">
        <v>7.1999999999999998E-3</v>
      </c>
      <c r="D24" s="65">
        <v>5.5999999999999999E-3</v>
      </c>
      <c r="E24" s="65">
        <v>7.1999999999999998E-3</v>
      </c>
      <c r="F24" s="65">
        <v>5.5999999999999999E-3</v>
      </c>
    </row>
    <row r="25" spans="1:6" x14ac:dyDescent="0.25">
      <c r="A25" s="63" t="s">
        <v>602</v>
      </c>
      <c r="B25" s="64" t="s">
        <v>603</v>
      </c>
      <c r="C25" s="65">
        <v>1.9800000000000002E-2</v>
      </c>
      <c r="D25" s="68" t="s">
        <v>591</v>
      </c>
      <c r="E25" s="65">
        <v>1.9800000000000002E-2</v>
      </c>
      <c r="F25" s="68" t="s">
        <v>591</v>
      </c>
    </row>
    <row r="26" spans="1:6" ht="38.25" x14ac:dyDescent="0.25">
      <c r="A26" s="63" t="s">
        <v>604</v>
      </c>
      <c r="B26" s="64" t="s">
        <v>605</v>
      </c>
      <c r="C26" s="65">
        <v>1.1000000000000001E-3</v>
      </c>
      <c r="D26" s="65">
        <v>8.9999999999999998E-4</v>
      </c>
      <c r="E26" s="65">
        <v>1.1000000000000001E-3</v>
      </c>
      <c r="F26" s="65">
        <v>8.9999999999999998E-4</v>
      </c>
    </row>
    <row r="27" spans="1:6" x14ac:dyDescent="0.25">
      <c r="A27" s="63" t="s">
        <v>606</v>
      </c>
      <c r="B27" s="64" t="s">
        <v>607</v>
      </c>
      <c r="C27" s="65">
        <v>0.1386</v>
      </c>
      <c r="D27" s="65">
        <v>0.107</v>
      </c>
      <c r="E27" s="65">
        <v>0.1386</v>
      </c>
      <c r="F27" s="65">
        <v>0.107</v>
      </c>
    </row>
    <row r="28" spans="1:6" ht="25.5" x14ac:dyDescent="0.25">
      <c r="A28" s="69" t="s">
        <v>608</v>
      </c>
      <c r="B28" s="64" t="s">
        <v>609</v>
      </c>
      <c r="C28" s="65">
        <v>2.9999999999999997E-4</v>
      </c>
      <c r="D28" s="65">
        <v>2.9999999999999997E-4</v>
      </c>
      <c r="E28" s="65">
        <v>2.9999999999999997E-4</v>
      </c>
      <c r="F28" s="65">
        <v>2.9999999999999997E-4</v>
      </c>
    </row>
    <row r="29" spans="1:6" x14ac:dyDescent="0.25">
      <c r="A29" s="62" t="s">
        <v>610</v>
      </c>
      <c r="B29" s="62" t="s">
        <v>587</v>
      </c>
      <c r="C29" s="67">
        <f>SUM(C19:C28)</f>
        <v>0.50789999999999991</v>
      </c>
      <c r="D29" s="67">
        <f t="shared" ref="D29:F29" si="1">SUM(D19:D28)</f>
        <v>0.20459999999999998</v>
      </c>
      <c r="E29" s="67">
        <f t="shared" si="1"/>
        <v>0.50789999999999991</v>
      </c>
      <c r="F29" s="67">
        <f t="shared" si="1"/>
        <v>0.20459999999999998</v>
      </c>
    </row>
    <row r="30" spans="1:6" x14ac:dyDescent="0.25">
      <c r="A30" s="303" t="s">
        <v>611</v>
      </c>
      <c r="B30" s="303"/>
      <c r="C30" s="303"/>
      <c r="D30" s="303"/>
      <c r="E30" s="303"/>
      <c r="F30" s="303"/>
    </row>
    <row r="31" spans="1:6" ht="25.5" x14ac:dyDescent="0.25">
      <c r="A31" s="63" t="s">
        <v>612</v>
      </c>
      <c r="B31" s="64" t="s">
        <v>613</v>
      </c>
      <c r="C31" s="65">
        <v>4.5600000000000002E-2</v>
      </c>
      <c r="D31" s="65">
        <v>3.5299999999999998E-2</v>
      </c>
      <c r="E31" s="65">
        <v>4.5600000000000002E-2</v>
      </c>
      <c r="F31" s="65">
        <v>3.5299999999999998E-2</v>
      </c>
    </row>
    <row r="32" spans="1:6" ht="25.5" x14ac:dyDescent="0.25">
      <c r="A32" s="63" t="s">
        <v>614</v>
      </c>
      <c r="B32" s="64" t="s">
        <v>615</v>
      </c>
      <c r="C32" s="65">
        <v>1.1000000000000001E-3</v>
      </c>
      <c r="D32" s="65">
        <v>8.0000000000000004E-4</v>
      </c>
      <c r="E32" s="65">
        <v>1.1000000000000001E-3</v>
      </c>
      <c r="F32" s="65">
        <v>8.0000000000000004E-4</v>
      </c>
    </row>
    <row r="33" spans="1:6" ht="25.5" x14ac:dyDescent="0.25">
      <c r="A33" s="63" t="s">
        <v>616</v>
      </c>
      <c r="B33" s="64" t="s">
        <v>617</v>
      </c>
      <c r="C33" s="65">
        <v>5.1000000000000004E-3</v>
      </c>
      <c r="D33" s="65">
        <v>4.0000000000000001E-3</v>
      </c>
      <c r="E33" s="65">
        <v>5.1000000000000004E-3</v>
      </c>
      <c r="F33" s="65">
        <v>4.0000000000000001E-3</v>
      </c>
    </row>
    <row r="34" spans="1:6" ht="38.25" x14ac:dyDescent="0.25">
      <c r="A34" s="63" t="s">
        <v>618</v>
      </c>
      <c r="B34" s="64" t="s">
        <v>619</v>
      </c>
      <c r="C34" s="65">
        <v>4.1300000000000003E-2</v>
      </c>
      <c r="D34" s="65">
        <v>3.2000000000000001E-2</v>
      </c>
      <c r="E34" s="65">
        <v>4.1300000000000003E-2</v>
      </c>
      <c r="F34" s="65">
        <v>3.2000000000000001E-2</v>
      </c>
    </row>
    <row r="35" spans="1:6" ht="25.5" x14ac:dyDescent="0.25">
      <c r="A35" s="63" t="s">
        <v>620</v>
      </c>
      <c r="B35" s="64" t="s">
        <v>621</v>
      </c>
      <c r="C35" s="65">
        <v>3.8E-3</v>
      </c>
      <c r="D35" s="65">
        <v>3.0000000000000001E-3</v>
      </c>
      <c r="E35" s="65">
        <v>3.8E-3</v>
      </c>
      <c r="F35" s="65">
        <v>3.0000000000000001E-3</v>
      </c>
    </row>
    <row r="36" spans="1:6" x14ac:dyDescent="0.25">
      <c r="A36" s="62" t="s">
        <v>622</v>
      </c>
      <c r="B36" s="62" t="s">
        <v>587</v>
      </c>
      <c r="C36" s="67">
        <f>SUM(C31:C35)</f>
        <v>9.69E-2</v>
      </c>
      <c r="D36" s="67">
        <f t="shared" ref="D36:F36" si="2">SUM(D31:D35)</f>
        <v>7.51E-2</v>
      </c>
      <c r="E36" s="67">
        <f t="shared" si="2"/>
        <v>9.69E-2</v>
      </c>
      <c r="F36" s="67">
        <f t="shared" si="2"/>
        <v>7.51E-2</v>
      </c>
    </row>
    <row r="37" spans="1:6" x14ac:dyDescent="0.25">
      <c r="A37" s="303" t="s">
        <v>623</v>
      </c>
      <c r="B37" s="303"/>
      <c r="C37" s="303"/>
      <c r="D37" s="303"/>
      <c r="E37" s="303"/>
      <c r="F37" s="303"/>
    </row>
    <row r="38" spans="1:6" ht="38.25" x14ac:dyDescent="0.25">
      <c r="A38" s="63" t="s">
        <v>624</v>
      </c>
      <c r="B38" s="64" t="s">
        <v>625</v>
      </c>
      <c r="C38" s="65">
        <v>8.5300000000000001E-2</v>
      </c>
      <c r="D38" s="65">
        <v>3.44E-2</v>
      </c>
      <c r="E38" s="65">
        <v>0.18690000000000001</v>
      </c>
      <c r="F38" s="65">
        <v>7.5300000000000006E-2</v>
      </c>
    </row>
    <row r="39" spans="1:6" ht="102" x14ac:dyDescent="0.25">
      <c r="A39" s="63" t="s">
        <v>626</v>
      </c>
      <c r="B39" s="64" t="s">
        <v>627</v>
      </c>
      <c r="C39" s="65">
        <v>3.8E-3</v>
      </c>
      <c r="D39" s="65">
        <v>3.0000000000000001E-3</v>
      </c>
      <c r="E39" s="65">
        <v>4.1000000000000003E-3</v>
      </c>
      <c r="F39" s="65">
        <v>3.0999999999999999E-3</v>
      </c>
    </row>
    <row r="40" spans="1:6" x14ac:dyDescent="0.25">
      <c r="A40" s="66" t="s">
        <v>628</v>
      </c>
      <c r="B40" s="62" t="s">
        <v>587</v>
      </c>
      <c r="C40" s="67">
        <f>SUM(C38:C39)</f>
        <v>8.9099999999999999E-2</v>
      </c>
      <c r="D40" s="67">
        <f>SUM(D38:D39)</f>
        <v>3.7400000000000003E-2</v>
      </c>
      <c r="E40" s="67">
        <f>SUM(E38:E39)</f>
        <v>0.191</v>
      </c>
      <c r="F40" s="67">
        <f>SUM(F38:F39)</f>
        <v>7.8400000000000011E-2</v>
      </c>
    </row>
    <row r="41" spans="1:6" x14ac:dyDescent="0.25">
      <c r="A41" s="305" t="s">
        <v>629</v>
      </c>
      <c r="B41" s="305"/>
      <c r="C41" s="67">
        <f>SUM(C17,C29,C36,C40)</f>
        <v>0.86189999999999989</v>
      </c>
      <c r="D41" s="67">
        <f>SUM(D17,D29,D36,D40)</f>
        <v>0.48509999999999992</v>
      </c>
      <c r="E41" s="67">
        <f>SUM(E17,E29,E36,E40)</f>
        <v>1.1637999999999999</v>
      </c>
      <c r="F41" s="67">
        <f>SUM(F17,F29,F36,F40)</f>
        <v>0.72609999999999997</v>
      </c>
    </row>
  </sheetData>
  <mergeCells count="11">
    <mergeCell ref="B6:F6"/>
    <mergeCell ref="A18:F18"/>
    <mergeCell ref="A30:F30"/>
    <mergeCell ref="A37:F37"/>
    <mergeCell ref="A41:B41"/>
    <mergeCell ref="A1:F1"/>
    <mergeCell ref="A2:B2"/>
    <mergeCell ref="C2:D2"/>
    <mergeCell ref="E2:F2"/>
    <mergeCell ref="C4:D4"/>
    <mergeCell ref="E4:F4"/>
  </mergeCells>
  <pageMargins left="0.511811024" right="0.511811024" top="0.78740157499999996" bottom="0.78740157499999996" header="0.31496062000000002" footer="0.31496062000000002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SERVIÇOS</vt:lpstr>
      <vt:lpstr>COMPOSIÇÕES</vt:lpstr>
      <vt:lpstr>COTAÇÕES</vt:lpstr>
      <vt:lpstr>BDI COM DESONERAÇÃO</vt:lpstr>
      <vt:lpstr>ENCARGOS SOCIAIS</vt:lpstr>
      <vt:lpstr>'BDI COM DESONERAÇÃO'!Area_de_impressao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Itamira Raquel Santos Virginio</dc:creator>
  <cp:lastModifiedBy>Itamira Raquel</cp:lastModifiedBy>
  <cp:lastPrinted>2020-12-03T15:02:53Z</cp:lastPrinted>
  <dcterms:created xsi:type="dcterms:W3CDTF">2019-05-15T15:11:07Z</dcterms:created>
  <dcterms:modified xsi:type="dcterms:W3CDTF">2020-12-03T15:03:10Z</dcterms:modified>
</cp:coreProperties>
</file>