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480" tabRatio="935" firstSheet="4" activeTab="12"/>
  </bookViews>
  <sheets>
    <sheet name="Proposta" sheetId="24" r:id="rId1"/>
    <sheet name="Resumo" sheetId="23" state="hidden" r:id="rId2"/>
    <sheet name="Tec.Man.Predial" sheetId="36" r:id="rId3"/>
    <sheet name="Copeira" sheetId="40" r:id="rId4"/>
    <sheet name="Recepcionista_Secretaria" sheetId="44" r:id="rId5"/>
    <sheet name="Eletricista" sheetId="41" r:id="rId6"/>
    <sheet name="Motorista" sheetId="43" r:id="rId7"/>
    <sheet name="Porteiro" sheetId="45" r:id="rId8"/>
    <sheet name="Tec.Refrig" sheetId="47" r:id="rId9"/>
    <sheet name="Diárias" sheetId="39" r:id="rId10"/>
    <sheet name="Uniformes_EPI_EPC" sheetId="26" r:id="rId11"/>
    <sheet name="Materiais" sheetId="48" r:id="rId12"/>
    <sheet name="Equipamentos" sheetId="49"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<sst xmlns="http://schemas.openxmlformats.org/spreadsheetml/2006/main" count="2139" uniqueCount="446">
  <si>
    <t xml:space="preserve">INSTITUTO FEDERAL DE EDUCAÇÃO, CIÊNCIA E TECNOLOGIA DA PARAÍBA </t>
  </si>
  <si>
    <t>Avenida Primeiro de Maio, 720 - Bairro Jaguaribe, João Pessoa/PB, CEP 58015-435</t>
  </si>
  <si>
    <t>EDITAL - Nº 0X/2024</t>
  </si>
  <si>
    <t>Processo nº 23798.000915.2024-77</t>
  </si>
  <si>
    <r>
      <rPr>
        <b/>
        <sz val="10"/>
        <color theme="1"/>
        <rFont val="Tahoma"/>
        <charset val="134"/>
      </rPr>
      <t>OBJETO:</t>
    </r>
    <r>
      <rPr>
        <sz val="10"/>
        <color theme="1"/>
        <rFont val="Tahoma"/>
        <charset val="134"/>
      </rPr>
      <t xml:space="preserve">  O objeto da presente licitação é a escolha da proposta mais vantajosa para a Contratação de empresa especializada na prestação de serviços de terceirizados de manutenção e conservação Predial e Apoio Administrativo para o IFPB, conforme condições, quantidades e exigências estabelecidas neste Edital e seus Anexos.</t>
    </r>
  </si>
  <si>
    <t>PROPOSTA</t>
  </si>
  <si>
    <t>Nome Empresarial:</t>
  </si>
  <si>
    <t>Endereço:</t>
  </si>
  <si>
    <t>CNPJ:</t>
  </si>
  <si>
    <t>Telefone:</t>
  </si>
  <si>
    <t>Celular:</t>
  </si>
  <si>
    <t>e-mail:</t>
  </si>
  <si>
    <t>Representante Legal:</t>
  </si>
  <si>
    <t>Informações Bancárias:</t>
  </si>
  <si>
    <t>QUADRO RESUMO</t>
  </si>
  <si>
    <t>Grupo X</t>
  </si>
  <si>
    <t>Categoria</t>
  </si>
  <si>
    <t>Carga Horária</t>
  </si>
  <si>
    <t>Quant. Postos ou Diárias</t>
  </si>
  <si>
    <t>Quant. Empreg. por Posto</t>
  </si>
  <si>
    <t>Valor do posto ou diária</t>
  </si>
  <si>
    <t>Valor Mensal dos Serviços</t>
  </si>
  <si>
    <t>Valor Anual dos Serviços</t>
  </si>
  <si>
    <t>Item</t>
  </si>
  <si>
    <t>TÉCNICO EM MANUTENÇÃO PREDIAL</t>
  </si>
  <si>
    <t>44 h</t>
  </si>
  <si>
    <t>COPEIRA</t>
  </si>
  <si>
    <t>RECEPCIONISTA SECRETÁRIA(O)</t>
  </si>
  <si>
    <t>ELETRICISTA</t>
  </si>
  <si>
    <t>MOTORISTA INTERESTADUAL</t>
  </si>
  <si>
    <t>PORTEIRO</t>
  </si>
  <si>
    <t>12X36</t>
  </si>
  <si>
    <t>TÉCNICO EM MECÂNICA DE REFRIGERAÇÃO</t>
  </si>
  <si>
    <t>DIÁRIAS</t>
  </si>
  <si>
    <t>-</t>
  </si>
  <si>
    <t>TOTAL</t>
  </si>
  <si>
    <t>VALOR TOTAL MENSAL</t>
  </si>
  <si>
    <t>(Valor por extenso)</t>
  </si>
  <si>
    <t>TOTAL PARA 12 meses</t>
  </si>
  <si>
    <t>Validade da Proposta:</t>
  </si>
  <si>
    <t>60 (sessenta) dias.</t>
  </si>
  <si>
    <t>Vigência do Contrato:</t>
  </si>
  <si>
    <t>12 (doze) meses.</t>
  </si>
  <si>
    <t>Convenção Coletiva de Trabalho:</t>
  </si>
  <si>
    <t>CCT PB000144/2024.</t>
  </si>
  <si>
    <t>Declaramos, ainda, que nos preços propostos estão incluídas todas as despesas diretas e indiretas, inclusive tributos e/ou impostos, encargos sociais e trabalhistas incidentes, taxa de administração, previsão de lucro, seguro e outros necessários ao cumprimento integral dos serviços objeto da contratação.</t>
  </si>
  <si>
    <t>Cidade/PB, XX de Mês de 2024.</t>
  </si>
  <si>
    <t>QUADRO RESUMO - VALOR GLOBAL</t>
  </si>
  <si>
    <t>CATEGORIA</t>
  </si>
  <si>
    <t>CARGA 
HORÁRIA</t>
  </si>
  <si>
    <t>QUANTIDADE DE POSTOS</t>
  </si>
  <si>
    <t>VALOR
POR POSTO</t>
  </si>
  <si>
    <t>VALOR MENSAL 
DOS SERVIÇOS</t>
  </si>
  <si>
    <t>VALOR ANUAL DOS SERVIÇOS</t>
  </si>
  <si>
    <t>ITEM</t>
  </si>
  <si>
    <t>Informações Gerais</t>
  </si>
  <si>
    <r>
      <rPr>
        <b/>
        <sz val="11"/>
        <rFont val="Calibri"/>
        <charset val="134"/>
        <scheme val="minor"/>
      </rPr>
      <t>Processo Administrativo n.°</t>
    </r>
    <r>
      <rPr>
        <sz val="11"/>
        <rFont val="Calibri"/>
        <charset val="134"/>
        <scheme val="minor"/>
      </rPr>
      <t xml:space="preserve"> 23798.000915.2024-77</t>
    </r>
  </si>
  <si>
    <r>
      <rPr>
        <b/>
        <sz val="11"/>
        <rFont val="Calibri"/>
        <charset val="134"/>
        <scheme val="minor"/>
      </rPr>
      <t>Licitação n.°</t>
    </r>
    <r>
      <rPr>
        <sz val="11"/>
        <rFont val="Calibri"/>
        <charset val="134"/>
        <scheme val="minor"/>
      </rPr>
      <t xml:space="preserve"> XX/2024</t>
    </r>
  </si>
  <si>
    <r>
      <rPr>
        <b/>
        <sz val="11"/>
        <rFont val="Calibri"/>
        <charset val="134"/>
        <scheme val="minor"/>
      </rPr>
      <t xml:space="preserve">Item do pregão: </t>
    </r>
    <r>
      <rPr>
        <sz val="11"/>
        <rFont val="Calibri"/>
        <charset val="134"/>
        <scheme val="minor"/>
      </rPr>
      <t>XX</t>
    </r>
  </si>
  <si>
    <r>
      <rPr>
        <b/>
        <sz val="11"/>
        <rFont val="Calibri"/>
        <charset val="134"/>
        <scheme val="minor"/>
      </rPr>
      <t>Data de apresentação da Proposta:</t>
    </r>
    <r>
      <rPr>
        <sz val="11"/>
        <rFont val="Calibri"/>
        <charset val="134"/>
        <scheme val="minor"/>
      </rPr>
      <t xml:space="preserve"> ___ / ___ / ___</t>
    </r>
  </si>
  <si>
    <t>Dados complementares para composição dos custos referentes à mão de obra</t>
  </si>
  <si>
    <t>Convenção Coletiva da Categoria</t>
  </si>
  <si>
    <t>PB000144/2024 (SEAC-PB)</t>
  </si>
  <si>
    <t>Data base da categoria (dia/mês/ano)</t>
  </si>
  <si>
    <t>Tipo de Serviço (posto)</t>
  </si>
  <si>
    <t>Técnico em Manutenção Predial (44 horas)</t>
  </si>
  <si>
    <t>Classificação Brasileira de Ocupações (CBO)</t>
  </si>
  <si>
    <t>5143-25</t>
  </si>
  <si>
    <t>Carga horária da categoria (horas)</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</si>
  <si>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VIII)</t>
    </r>
  </si>
  <si>
    <t>Número de meses de execução contratual</t>
  </si>
  <si>
    <t>Número de postos contratados</t>
  </si>
  <si>
    <r>
      <rPr>
        <b/>
        <i/>
        <sz val="11"/>
        <color theme="1"/>
        <rFont val="Calibri"/>
        <charset val="134"/>
        <scheme val="minor"/>
      </rPr>
      <t>Abrir comentários sobre o módulo 1</t>
    </r>
    <r>
      <rPr>
        <i/>
        <sz val="11"/>
        <color theme="1"/>
        <rFont val="Calibri"/>
        <charset val="134"/>
        <scheme val="minor"/>
      </rPr>
      <t xml:space="preserve">
</t>
    </r>
    <r>
      <rPr>
        <b/>
        <i/>
        <sz val="11"/>
        <color theme="1"/>
        <rFont val="Calibri"/>
        <charset val="134"/>
        <scheme val="minor"/>
      </rPr>
      <t xml:space="preserve">A </t>
    </r>
    <r>
      <rPr>
        <i/>
        <sz val="11"/>
        <color theme="1"/>
        <rFont val="Calibri"/>
        <charset val="134"/>
        <scheme val="minor"/>
      </rPr>
      <t xml:space="preserve">- O salário base será, pelo menos, o mínimo determinado na CCT.
</t>
    </r>
    <r>
      <rPr>
        <b/>
        <i/>
        <sz val="11"/>
        <color theme="1"/>
        <rFont val="Calibri"/>
        <charset val="134"/>
        <scheme val="minor"/>
      </rPr>
      <t>B -</t>
    </r>
    <r>
      <rPr>
        <i/>
        <sz val="11"/>
        <color theme="1"/>
        <rFont val="Calibri"/>
        <charset val="134"/>
        <scheme val="minor"/>
      </rPr>
      <t xml:space="preserve"> A CCT usada como referência estabelece que o adicional de periculosidade corresponde a 30% do valor do piso normativo da categoria. 
* Para definição dos valores estimados dos postos de Eletricista, conforme PORTARIA- MTE n.º 1.078 de 16 de julho de 2014, deverá constar adicional de 30% (trinta por cento) de periculosidade. A caracterização e a classificação da insalubridade ou da periculosidade,
 segundo as normas do Ministério do Trabalho, para os demais postos de serviços, far-se ão através de perícia a cargo de Médico do Trabalho ou Engenheiro do Trabalho, registrados no Ministério do Trabalho. Consultar o Item 5.13 do Termo de referência para mais detalhes.</t>
    </r>
  </si>
  <si>
    <t>Módulo 1 - Composição da Remuneração</t>
  </si>
  <si>
    <t>1.1</t>
  </si>
  <si>
    <t>Composição da Remuneração</t>
  </si>
  <si>
    <t>Valor (R$)</t>
  </si>
  <si>
    <t>A</t>
  </si>
  <si>
    <t>Salário-base</t>
  </si>
  <si>
    <t>B</t>
  </si>
  <si>
    <t>Adicional de periculosidade*</t>
  </si>
  <si>
    <t>C</t>
  </si>
  <si>
    <t>Adicional de insalubridade</t>
  </si>
  <si>
    <t>D</t>
  </si>
  <si>
    <t>Adicional noturno</t>
  </si>
  <si>
    <t>E</t>
  </si>
  <si>
    <t>Outros (especificar)</t>
  </si>
  <si>
    <t>Total (A + B + C + D + E)</t>
  </si>
  <si>
    <r>
      <rPr>
        <b/>
        <i/>
        <sz val="11"/>
        <color theme="1"/>
        <rFont val="Calibri"/>
        <charset val="134"/>
        <scheme val="minor"/>
      </rPr>
      <t>Abrir comentários sobre o módulo 2</t>
    </r>
    <r>
      <rPr>
        <i/>
        <sz val="11"/>
        <color theme="1"/>
        <rFont val="Calibri"/>
        <charset val="134"/>
        <scheme val="minor"/>
      </rPr>
      <t xml:space="preserve">
</t>
    </r>
    <r>
      <rPr>
        <b/>
        <i/>
        <sz val="11"/>
        <color theme="1"/>
        <rFont val="Calibri"/>
        <charset val="134"/>
        <scheme val="minor"/>
      </rPr>
      <t xml:space="preserve">A </t>
    </r>
    <r>
      <rPr>
        <i/>
        <sz val="11"/>
        <color theme="1"/>
        <rFont val="Calibri"/>
        <charset val="134"/>
        <scheme val="minor"/>
      </rPr>
      <t xml:space="preserve">- O 13° Salário é uma "remuneração extra" que será provisionada ao longo de 12 meses (1/12 = 8,33%). </t>
    </r>
    <r>
      <rPr>
        <i/>
        <sz val="11"/>
        <color rgb="FF0070C0"/>
        <rFont val="Calibri"/>
        <charset val="134"/>
        <scheme val="minor"/>
      </rPr>
      <t xml:space="preserve">
</t>
    </r>
    <r>
      <rPr>
        <b/>
        <i/>
        <sz val="11"/>
        <color theme="1"/>
        <rFont val="Calibri"/>
        <charset val="134"/>
        <scheme val="minor"/>
      </rPr>
      <t>B</t>
    </r>
    <r>
      <rPr>
        <i/>
        <sz val="11"/>
        <color theme="1"/>
        <rFont val="Calibri"/>
        <charset val="134"/>
        <scheme val="minor"/>
      </rPr>
      <t xml:space="preserve"> - Provisiona o terço de férias ((1/3)/12 = 2,78%) mensalmente durante toda a vigência do contrato.
</t>
    </r>
    <r>
      <rPr>
        <b/>
        <i/>
        <sz val="11"/>
        <color theme="1"/>
        <rFont val="Calibri"/>
        <charset val="134"/>
        <scheme val="minor"/>
      </rPr>
      <t>Item C do submódulo 2.2</t>
    </r>
    <r>
      <rPr>
        <i/>
        <sz val="11"/>
        <color theme="1"/>
        <rFont val="Calibri"/>
        <charset val="134"/>
        <scheme val="minor"/>
      </rPr>
      <t xml:space="preserve"> - O valor do GIIL/RAT deverá ser ajustado em função do Fator Acidentário de Prevenção (FAP) da empresa. O FAPWEB deverá ser enviado para fins de verificação.</t>
    </r>
  </si>
  <si>
    <t>Módulo 2 - Encargos e Benefícios Anuais, Mensais e Diários</t>
  </si>
  <si>
    <t>2.1</t>
  </si>
  <si>
    <t>13º (décimo terceiro) Salário, Férias e Adicional de Férias</t>
  </si>
  <si>
    <t>Percentual (%)</t>
  </si>
  <si>
    <t>13º (décimo terceiro) Salário</t>
  </si>
  <si>
    <t>Adicional de Férias</t>
  </si>
  <si>
    <t>Subtotal (A + B + C)</t>
  </si>
  <si>
    <t>BASE DE CÁLCULO DO SUBMÓDULO 2.2</t>
  </si>
  <si>
    <t>MÓDULO 1</t>
  </si>
  <si>
    <t>SUBMÓDULO 2.1</t>
  </si>
  <si>
    <t>2.2</t>
  </si>
  <si>
    <t>Encargos Previdenciários (GPS), Fundo de Garantia por Tempo de Serviço (FGTS) e outras contribuições.</t>
  </si>
  <si>
    <t>INSS</t>
  </si>
  <si>
    <t>Salário educação</t>
  </si>
  <si>
    <t>GIIL/RAT - RAT(1%, 2% ou 3%) x FAP (0,5 a 2,0)</t>
  </si>
  <si>
    <t>SESC ou SESI</t>
  </si>
  <si>
    <t>SENAI - SENAC</t>
  </si>
  <si>
    <t>F</t>
  </si>
  <si>
    <t>SEBRAE</t>
  </si>
  <si>
    <t>G</t>
  </si>
  <si>
    <t>INCRA</t>
  </si>
  <si>
    <t>H</t>
  </si>
  <si>
    <t>FGTS</t>
  </si>
  <si>
    <t>Total (A + B + C + D + E + F + G + H)</t>
  </si>
  <si>
    <t>2.3</t>
  </si>
  <si>
    <t>Benefícios Mensais e Diários</t>
  </si>
  <si>
    <r>
      <rPr>
        <sz val="11"/>
        <rFont val="Calibri"/>
        <charset val="134"/>
        <scheme val="minor"/>
      </rPr>
      <t>Transporte (</t>
    </r>
    <r>
      <rPr>
        <sz val="11"/>
        <color rgb="FFFF0000"/>
        <rFont val="Calibri"/>
        <charset val="134"/>
        <scheme val="minor"/>
      </rPr>
      <t>[Valor Passag x 15 dias x Qtd. Passag] - 6% * Salário-Base</t>
    </r>
    <r>
      <rPr>
        <sz val="11"/>
        <rFont val="Calibri"/>
        <charset val="134"/>
        <scheme val="minor"/>
      </rPr>
      <t xml:space="preserve">) </t>
    </r>
  </si>
  <si>
    <r>
      <rPr>
        <sz val="11"/>
        <rFont val="Calibri"/>
        <charset val="134"/>
        <scheme val="minor"/>
      </rPr>
      <t>Auxílio-Refeição/Alimentação (</t>
    </r>
    <r>
      <rPr>
        <sz val="11"/>
        <color rgb="FFFF0000"/>
        <rFont val="Calibri"/>
        <charset val="134"/>
        <scheme val="minor"/>
      </rPr>
      <t>22 dias x 25 reais - 20% do PAT</t>
    </r>
    <r>
      <rPr>
        <sz val="11"/>
        <rFont val="Calibri"/>
        <charset val="134"/>
        <scheme val="minor"/>
      </rPr>
      <t>)</t>
    </r>
  </si>
  <si>
    <t>Programa de assistência e Cuidado Pessoal (20° Cláusula da CCT PB000144/2024)</t>
  </si>
  <si>
    <r>
      <rPr>
        <sz val="11"/>
        <rFont val="Calibri"/>
        <charset val="134"/>
        <scheme val="minor"/>
      </rPr>
      <t>Intervalo Intrajornada indenizado (</t>
    </r>
    <r>
      <rPr>
        <sz val="11"/>
        <color rgb="FFFF0000"/>
        <rFont val="Calibri"/>
        <charset val="134"/>
        <scheme val="minor"/>
      </rPr>
      <t>[S.Base + Ad. Peric]/220 horas * 1,5 * 15 dias</t>
    </r>
    <r>
      <rPr>
        <sz val="11"/>
        <rFont val="Calibri"/>
        <charset val="134"/>
        <scheme val="minor"/>
      </rPr>
      <t>)</t>
    </r>
  </si>
  <si>
    <t>Plano odontológico (14° Cláusula da CCT PB000144/2024)</t>
  </si>
  <si>
    <t>Auxílio Funeral (16° Cláusula da CCT PB000144/2024)</t>
  </si>
  <si>
    <t>Total (A + B + C + D + E + F)</t>
  </si>
  <si>
    <t>Resumo do Módulo 2 - Encargos e Benefícios Anuais, Mensais e Diários</t>
  </si>
  <si>
    <t>Total (2.1 + 2.2 + 2.3)</t>
  </si>
  <si>
    <r>
      <rPr>
        <b/>
        <i/>
        <sz val="11"/>
        <color theme="1"/>
        <rFont val="Calibri"/>
        <charset val="134"/>
        <scheme val="minor"/>
      </rPr>
      <t>Abrir comentários sobre o módulo 3</t>
    </r>
    <r>
      <rPr>
        <i/>
        <sz val="11"/>
        <color theme="1"/>
        <rFont val="Calibri"/>
        <charset val="134"/>
        <scheme val="minor"/>
      </rPr>
      <t xml:space="preserve">
O MÚDULO 3 trata das provisões para rescisão do contrato que poderá ocorrer a qualquer tempo ou após 60 meses.
A rescisão poderá ser trabalhada ou indenizada, a depender da forma que o contrato de trabalho do funcionário vinculado seja encerrado.
</t>
    </r>
    <r>
      <rPr>
        <b/>
        <i/>
        <sz val="11"/>
        <color theme="1"/>
        <rFont val="Calibri"/>
        <charset val="134"/>
        <scheme val="minor"/>
      </rPr>
      <t>Item A</t>
    </r>
    <r>
      <rPr>
        <i/>
        <sz val="11"/>
        <color theme="1"/>
        <rFont val="Calibri"/>
        <charset val="134"/>
        <scheme val="minor"/>
      </rPr>
      <t xml:space="preserve"> - Valor devido ao empregado no caso de o empregador rescindir o contrato sem justa causa e sem o aviso prévio . Para cobrir os custos dessa situação, a administração estimou que 2% dos funcionários serão dispensados sem cumprir o tempo de aviso.
</t>
    </r>
    <r>
      <rPr>
        <b/>
        <i/>
        <sz val="11"/>
        <color theme="1"/>
        <rFont val="Calibri"/>
        <charset val="134"/>
        <scheme val="minor"/>
      </rPr>
      <t>Item C</t>
    </r>
    <r>
      <rPr>
        <i/>
        <sz val="11"/>
        <color theme="1"/>
        <rFont val="Calibri"/>
        <charset val="134"/>
        <scheme val="minor"/>
      </rPr>
      <t xml:space="preserve"> - Corresponde ao valor da multa do FGTS que incide sobre o saldo dos depósitos efetuados na conta vinculada ao FGTS do trabalhador. Considera-se que 10% dos empregados pedem as contas, portanto a penalidade favorece apenas os 90% remanescentes.
</t>
    </r>
    <r>
      <rPr>
        <b/>
        <i/>
        <sz val="11"/>
        <color theme="1"/>
        <rFont val="Calibri"/>
        <charset val="134"/>
        <scheme val="minor"/>
      </rPr>
      <t>Item D</t>
    </r>
    <r>
      <rPr>
        <i/>
        <sz val="11"/>
        <color theme="1"/>
        <rFont val="Calibri"/>
        <charset val="134"/>
        <scheme val="minor"/>
      </rPr>
      <t xml:space="preserve"> - Na rescisão trabalhada, o empregado pode optar pela diminuição de 7 dias de trabalho ao fim do período de aviso prévio ou redução da jornada de trabalho de 2 horas. Nestes casos, a Administração pode exigir da empresa contratada que o aviso prévio considerado no final do contrato seja sempre o trabalhado com 7 dias a menos.
Percentual do Aviso Prévio trabalhado = 7 dias de remuneração não trabalhado ÷ 30 dias por mês ÷ 12 meses por ano = 1,94%.
</t>
    </r>
    <r>
      <rPr>
        <b/>
        <i/>
        <sz val="11"/>
        <color theme="1"/>
        <rFont val="Calibri"/>
        <charset val="134"/>
        <scheme val="minor"/>
      </rPr>
      <t>Em caso de prorrogação contratual, a alíquota do aviso prévio deverá ser ajustada para 0,194%, conforme determina o acórdão TCU Plenário n°. 1.186/2017</t>
    </r>
    <r>
      <rPr>
        <i/>
        <sz val="11"/>
        <color theme="1"/>
        <rFont val="Calibri"/>
        <charset val="134"/>
        <scheme val="minor"/>
      </rPr>
      <t xml:space="preserve">. </t>
    </r>
    <r>
      <rPr>
        <b/>
        <i/>
        <sz val="11"/>
        <color theme="1"/>
        <rFont val="Calibri"/>
        <charset val="134"/>
        <scheme val="minor"/>
      </rPr>
      <t>Essa alteração repercutirá nos itens E e F.</t>
    </r>
  </si>
  <si>
    <t>Módulo 3 - Provisão para Rescisão</t>
  </si>
  <si>
    <t>Provisão para Rescisão</t>
  </si>
  <si>
    <t>Aviso Prévio Indenizado</t>
  </si>
  <si>
    <t>Incidência do FGTS sobre o Aviso Prévio Indenizado</t>
  </si>
  <si>
    <t>Multa do FGTS e contribuição social sobre o Aviso Prévio Indenizado</t>
  </si>
  <si>
    <t>Aviso Prévio Trabalhado</t>
  </si>
  <si>
    <t>Incidência de GPS, FGTS e outras contribuições sobre o Aviso Prévio Trabalhado</t>
  </si>
  <si>
    <t>Multa do FGTS e contribuição social sobre o Aviso Prévio Trabalhado</t>
  </si>
  <si>
    <r>
      <rPr>
        <b/>
        <i/>
        <sz val="11"/>
        <color theme="1"/>
        <rFont val="Calibri"/>
        <charset val="134"/>
        <scheme val="minor"/>
      </rPr>
      <t>Abrir comentários sobre o módulo 4</t>
    </r>
    <r>
      <rPr>
        <i/>
        <sz val="11"/>
        <color theme="1"/>
        <rFont val="Calibri"/>
        <charset val="134"/>
        <scheme val="minor"/>
      </rPr>
      <t xml:space="preserve">
Os empregados vinculados ao contrato podem usufruir de alguns afastamentos acobertados pela legislação. O MÓDULO 4 estima o valor do impacto desses afastamentos com base em aproximações estatísticas.
Todos os valores são calculados sobre os dados estatísticos divulgados por órgãos oficiais.
</t>
    </r>
    <r>
      <rPr>
        <b/>
        <i/>
        <sz val="11"/>
        <color theme="1"/>
        <rFont val="Calibri"/>
        <charset val="134"/>
        <scheme val="minor"/>
      </rPr>
      <t>Item A</t>
    </r>
    <r>
      <rPr>
        <i/>
        <sz val="11"/>
        <color theme="1"/>
        <rFont val="Calibri"/>
        <charset val="134"/>
        <scheme val="minor"/>
      </rPr>
      <t xml:space="preserve"> - A empresa deverá repor o profissional ausente por meio de profissional substituto ao qual deverá retribuir com a mesma remuneração do titular. No último período de vigência contratual, essa rubrica supre a necessidade do pagamento das férias indenizadas do titular em vez de suportar o pagamento da remuneração do ferista.
</t>
    </r>
    <r>
      <rPr>
        <b/>
        <i/>
        <sz val="11"/>
        <color theme="1"/>
        <rFont val="Calibri"/>
        <charset val="134"/>
        <scheme val="minor"/>
      </rPr>
      <t>Item B</t>
    </r>
    <r>
      <rPr>
        <i/>
        <sz val="11"/>
        <color theme="1"/>
        <rFont val="Calibri"/>
        <charset val="134"/>
        <scheme val="minor"/>
      </rPr>
      <t xml:space="preserve"> - Adotou-se a estimativa de 5 dias de afastamento por doença no ano.
</t>
    </r>
    <r>
      <rPr>
        <b/>
        <i/>
        <sz val="11"/>
        <color theme="1"/>
        <rFont val="Calibri"/>
        <charset val="134"/>
        <scheme val="minor"/>
      </rPr>
      <t>Item C</t>
    </r>
    <r>
      <rPr>
        <i/>
        <sz val="11"/>
        <color theme="1"/>
        <rFont val="Calibri"/>
        <charset val="134"/>
        <scheme val="minor"/>
      </rPr>
      <t xml:space="preserve"> - No afastamento por licença paternidade, o empregado tem direito a 5 dias de lincença. Segundo dados do IBGE, em 2023, a taxa de fecundidade do brasil foi de 1,57% para cada mil habitantes. A memória de cálculo será a seguinte:
Custo de reposição de licença paternidade = 5 dias de licença ÷ 30 dias ÷ 12 meses (por ano) x 1,57% = 0,022%.
As empresas cidadãs dispões de mais 15 dias de licença, entretanto esse valor é abatido do IRPJ e por isso não será provisionado neste contrato.
</t>
    </r>
    <r>
      <rPr>
        <b/>
        <i/>
        <sz val="11"/>
        <color theme="1"/>
        <rFont val="Calibri"/>
        <charset val="134"/>
        <scheme val="minor"/>
      </rPr>
      <t>Item D</t>
    </r>
    <r>
      <rPr>
        <i/>
        <sz val="11"/>
        <color theme="1"/>
        <rFont val="Calibri"/>
        <charset val="134"/>
        <scheme val="minor"/>
      </rPr>
      <t xml:space="preserve"> - Provisão do valor referente à cobertura de 15 dias de afastamento que a empresa é obrigada a pagar em caso de o funcionário ter sofrido acidente de trabalho, conforme a Lei Nº 8.213, de 24 de julho de 1991. Nesse caso, está sendo considerado que 8% dos funcionários podem sofrer algum tipo de acidente durante a execução do contrato. 
</t>
    </r>
    <r>
      <rPr>
        <b/>
        <i/>
        <sz val="11"/>
        <color theme="1"/>
        <rFont val="Calibri"/>
        <charset val="134"/>
        <scheme val="minor"/>
      </rPr>
      <t>Item E</t>
    </r>
    <r>
      <rPr>
        <i/>
        <sz val="11"/>
        <color theme="1"/>
        <rFont val="Calibri"/>
        <charset val="134"/>
        <scheme val="minor"/>
      </rPr>
      <t xml:space="preserve"> - Durante a licença, o salário maternidade e a parcela do décimo terceiro salário correspondente ao período da licença é custeado pelo INSS (Art. 86 da IN RFB 971/2009). Cabe à empresa a provisão relativa a férias (1/12) e adicional de férias (1/3 x 1/12) e as contribuições previdenciárias sobre o período de licença conforme entendimento do STJ (REsp 1230957/RS, Rel. Ministro MAURO CAMPBELL MARQUES, PRIMEIRA SEÇÃO, julgado em 26/02/2014, DJe 18/03/2014). A remuneração do substituto, acrescida de todos os encargos, é justamente a remuneração da trabalhadora substituída no período (vide Módulo 1 e Submódulo 2.2). Portanto, o custo do afastamento é dado pela seguinte fórmula aplicada sobre a remuneração: 4 meses ÷ 12 meses x [(1/12) + (1/3 x 1/12)] x 1,57% (taxa de fecundidade) ≈ 0,058%
</t>
    </r>
  </si>
  <si>
    <t>Módulo 4 - Custo de Reposição do Profissional Ausente</t>
  </si>
  <si>
    <t>4.1</t>
  </si>
  <si>
    <t>Substituto nas Ausências Legais</t>
  </si>
  <si>
    <t>Substitução durante férias</t>
  </si>
  <si>
    <t>Substituição durante ausência por doença</t>
  </si>
  <si>
    <t>Substituto na cobertura de Licença-Paternidade</t>
  </si>
  <si>
    <t>Substituto na cobertura de Ausência por acidente de trabalho</t>
  </si>
  <si>
    <t>Substituto na cobertura de Afastamento Maternidade</t>
  </si>
  <si>
    <t>Substituto na cobertura de Outras ausências (especificar)</t>
  </si>
  <si>
    <t>Proporcional de Férias, 1/3 e 13º sobre custo de reposição (exceto licença maternidade)</t>
  </si>
  <si>
    <t>Incidência do submódulo 2.2 sobre custo de reposição</t>
  </si>
  <si>
    <t>4.2</t>
  </si>
  <si>
    <t>Substituto na Intrajornada</t>
  </si>
  <si>
    <t>Substituto na cobertura do intervalo intrajornada</t>
  </si>
  <si>
    <t>Total (A)</t>
  </si>
  <si>
    <t>Resumo do Módulo 4 - Custo de Reposição do Profissional Ausente</t>
  </si>
  <si>
    <t>Total (4.1 + 4.2)</t>
  </si>
  <si>
    <t>Módulo 5 - Insumos Diversos</t>
  </si>
  <si>
    <t>Insumos Diversos</t>
  </si>
  <si>
    <t>Uniformes e Equipamentos de proteção individuais</t>
  </si>
  <si>
    <t>Equipamentos de Proteção coletiva (EPC)</t>
  </si>
  <si>
    <t>Materiais</t>
  </si>
  <si>
    <t>Equipamentos</t>
  </si>
  <si>
    <t>Diárias</t>
  </si>
  <si>
    <t>Total (A + B + C + D)</t>
  </si>
  <si>
    <t>Módulo 6 - Custos Indiretos, Tributos e Lucro</t>
  </si>
  <si>
    <t>Custos Indiretos, Tributos e Lucro</t>
  </si>
  <si>
    <t>Custos indiretos</t>
  </si>
  <si>
    <t>Lucro</t>
  </si>
  <si>
    <t>Subtotal 01 (A + B)</t>
  </si>
  <si>
    <t>Tributos</t>
  </si>
  <si>
    <t>C.1</t>
  </si>
  <si>
    <t>Tributos Federais (PIS: 0,65% - COFINS: 3,00%)</t>
  </si>
  <si>
    <t>C.2</t>
  </si>
  <si>
    <t>Tributos Estaduais  (especificar)</t>
  </si>
  <si>
    <t>C.3</t>
  </si>
  <si>
    <t>Tributos Municipais  (ISSQN: 5,00%)</t>
  </si>
  <si>
    <t xml:space="preserve"> Subtotal 02 (Tributos)</t>
  </si>
  <si>
    <t>Total (Subtotal 01 + Subtotal 02)</t>
  </si>
  <si>
    <t>Quadro-Resumo do Custo por Posto de Trabalho</t>
  </si>
  <si>
    <t>Módulos de custos e compsição de preço</t>
  </si>
  <si>
    <t>Subtotal 01 (A + B +C+ D+E)</t>
  </si>
  <si>
    <t>Subtotal 02 (Subtotal 01 + F)</t>
  </si>
  <si>
    <t>Quadro-Resumo do Custo para a Categoria Profissional</t>
  </si>
  <si>
    <t>I</t>
  </si>
  <si>
    <t>Custo do Profissional</t>
  </si>
  <si>
    <t>II</t>
  </si>
  <si>
    <t>Quantidade De Profissionais no Posto</t>
  </si>
  <si>
    <t>Valor Total do Custo do Posto (I * II)</t>
  </si>
  <si>
    <t>Copeira (44 horas)</t>
  </si>
  <si>
    <t>5134-25</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</si>
  <si>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I)</t>
    </r>
  </si>
  <si>
    <t>Adicional de insalubridade*</t>
  </si>
  <si>
    <t>Recepcionista Secretário(a) (44 horas)</t>
  </si>
  <si>
    <t>4221-05</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</si>
  <si>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IV)</t>
    </r>
  </si>
  <si>
    <t>Outros (Gratificação)</t>
  </si>
  <si>
    <t>Eletricista (44 horas)</t>
  </si>
  <si>
    <t>7156-10</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</si>
  <si>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VII)</t>
    </r>
  </si>
  <si>
    <t>Adicional de periculosidade (Lei n.° 12.740/2012 – NR 16 Anexo IV)*</t>
  </si>
  <si>
    <t>Motorista Interestadual (44 horas)</t>
  </si>
  <si>
    <t>7823-10</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</si>
  <si>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IX)</t>
    </r>
  </si>
  <si>
    <t>Porteiro (Posto 12 x 36 horas)</t>
  </si>
  <si>
    <t>5174-10</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</si>
  <si>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III)</t>
    </r>
  </si>
  <si>
    <t>Téc. Mec. em refrigeração (44 horas)</t>
  </si>
  <si>
    <t>7257-05</t>
  </si>
  <si>
    <t>QUANTIDADE ESTIMADA ANUAL DE DIÁRIAS</t>
  </si>
  <si>
    <t>VALOR UNITÁRIO</t>
  </si>
  <si>
    <t>VALOR TOTAL ESTIMADO</t>
  </si>
  <si>
    <t>(A)</t>
  </si>
  <si>
    <t>(B)</t>
  </si>
  <si>
    <t>(C)=(A) X (B)</t>
  </si>
  <si>
    <t>TRIBUTAÇÃO INCIDENTE</t>
  </si>
  <si>
    <t>VALOR UNITÁRIO DA DIÁRIA</t>
  </si>
  <si>
    <t>CUSTOS INDIRETOS E LUCRO</t>
  </si>
  <si>
    <t>PERCENTUAL</t>
  </si>
  <si>
    <t>VALOR</t>
  </si>
  <si>
    <t>CUSTOS INDIRETOS</t>
  </si>
  <si>
    <t>LUCRO</t>
  </si>
  <si>
    <t>SUBTOTAL</t>
  </si>
  <si>
    <t>TRIBUTOS SOBRE O FATURAMENTO*</t>
  </si>
  <si>
    <t>VALOR**</t>
  </si>
  <si>
    <t>ISS</t>
  </si>
  <si>
    <t>PIS E COFINS</t>
  </si>
  <si>
    <t>TOTAL DOS TRIBUTOS</t>
  </si>
  <si>
    <t>*FATURAMENTO: Considera-se faturamento para o cálculo dos tributos: o valor da diária + (custos indiretos e lucro). Ex.: Os tributos foram
calculados por dentro utilizando o coeficiente (1 - 8,65% = 91,35% ou 0,9135).</t>
  </si>
  <si>
    <t>**((Vr. faturamento) / (0,9135)) x Percentual da alíquota do tributo.</t>
  </si>
  <si>
    <t>UNIFORMES/EPI/EPC</t>
  </si>
  <si>
    <t>UNIFORMES</t>
  </si>
  <si>
    <t>Descrição</t>
  </si>
  <si>
    <t>Und</t>
  </si>
  <si>
    <t>Cotação</t>
  </si>
  <si>
    <t>Qtd anual</t>
  </si>
  <si>
    <t>Valor Anual</t>
  </si>
  <si>
    <t>Boné árabe em brim 100% algodão para proteção da face em trabalhos a céu aberto.</t>
  </si>
  <si>
    <t>UND</t>
  </si>
  <si>
    <t>Calça com cós de elástico, dois bolsos frontais e dois bolsos na traseira, confeccionado em brim 100% algodão, sem partes metálicas.</t>
  </si>
  <si>
    <t>Camisa com gola tipo italiana, com mangas curtas, identificação da empresa na parte frontal, confeccionada em brim 100% algodão.</t>
  </si>
  <si>
    <t>Camisa tipo Polo em Piquet de Malha – 50% algodão e 50% poliéster,  com mangas curtas, identificação da empresa na parte frontal, na cor Branca.</t>
  </si>
  <si>
    <t>Capa de chuva confeccionada em PVC com forro de poliéster, com mangas, capuz conjugado, fechamento frontal por meio de botões, fechamento das costuras através de solda eletrônica.</t>
  </si>
  <si>
    <t>CRACHÁ DE IDENTIFICAÇÃO – EM PVC, COM SUPORTE E CORDÃO. IMPRESSAO - contendo logomarca da empresa, foto e nome completo do funcionário</t>
  </si>
  <si>
    <t>Manguito Proteção UV 50: Dimensões Aproximadas: P: 9x27,7 cm (L x C), G: 9,5x41 cm (L x P), Composição: 94% Poliamida e 6% Elastano; Proteção UV, Antimicrobial, Seamless Dry, Proteção Solar: Com FPS; na cor preta.</t>
  </si>
  <si>
    <t>PAR</t>
  </si>
  <si>
    <t>Meia, modelo cano alto , composição: 88% Algodão, 2% Lycra e 10% Poliamida, na cor preta.</t>
  </si>
  <si>
    <t>Sapato feminino</t>
  </si>
  <si>
    <t>Sapato masculino</t>
  </si>
  <si>
    <t>Calça social, na cor preta, em tecido de poliviscose; Corte: Masculino, tamanho a combinar.</t>
  </si>
  <si>
    <t>Camisa social, na cor branca, de mangas  longas, com detalhes na gola e punho, na cor predominante da logomarca da Contrada, Corte: Masculino; Tecido com o mínimo de 50% de fibras naturais, contendo a identificação da Contratada.</t>
  </si>
  <si>
    <t>Japona / Jaqueta,em tecido Oxford, na cor preta ou usual da empresa,  forrada e impermeável; deve possuir a logomarca da empresa em tamanho e local visíveis (no peito, à esquerda).</t>
  </si>
  <si>
    <t>Cinto em couro, na cor preta.</t>
  </si>
  <si>
    <t>Calça social, na cor preta, em tecido de poliviscose; Corte: Feminino, Tamanho a combinar.</t>
  </si>
  <si>
    <t>Camisa social, na cor branca, de mangas  3/4, com detalhes na gola e punho, na cor predominante da logomarca da Contrada, Corte: Feminino; Tecido com o mínimo de 50% de fibras naturais, contendo a identificação da Contratada.</t>
  </si>
  <si>
    <t>EPI (POSTOS ESPECÍFICOS)</t>
  </si>
  <si>
    <t>Abafador de Ruídos - Tipo Concha; Haste regulável em plástico ABS, Almofadas de espuma de poliuretano revestidas com lâminas em PVC e conchas em ABS; Certificado de Aprovação - CA: 37272; Aplicação: Redução da exposição a ruídos em níveis perigosos e demais sons não desejados</t>
  </si>
  <si>
    <t>Calçado de segurança tipo botina, confeccionado em couro vaqueta, fechamento em elástico, com biqueira de aço, solado em poliuretano bidensidade.</t>
  </si>
  <si>
    <t>Calçado de segurança tipo botina, confeccionado em couro vaqueta, fechamento em elástico, com biqueira de composite, solado em poliuretano bidensidade, indicado para proteção dos pés contra riscos de natureza leve, agentes abrasivos, escoriantes e choques elétricos.</t>
  </si>
  <si>
    <t>Calçado ocupacional de uso profissional, tipo bota PVC cano longo, impermeável, confeccionado em policloreto de vinila (PVC), com resistência química, sem biqueira, propriedades antiderrapantes, para uso em locais alagadiços.</t>
  </si>
  <si>
    <t>Capacete de segurança, tipo II classe A, aba frontal, com carneira e jugular. Regulagem de tamanho através de ajuste simples, cor azul, com selo de marcação do INMETRO.</t>
  </si>
  <si>
    <t>Cinta ergonômica com suspensório, com elástico reforçado com fileiras duplas na região lombar e 5 flanges de PVC maleável, costura em nylon de alta resistência. Velcro de máxima aderência, com faixa refletiva de 30mm. Na cor Preta.</t>
  </si>
  <si>
    <t>Conjunto cinto de segurança tipo paraquedista com talabarte duplo e kit trava queda (o cinto de segurança e o talabarte deverão ter o mesmo C.A)</t>
  </si>
  <si>
    <t>Luva de segurança confeccionada em malha tricotada 4 fios algodão, palma com pigmento de PVC, cano curto, para uso em serviços gerais.</t>
  </si>
  <si>
    <t>Óculos de proteção individual com lentes incolor, armação em policarbonato, lente em policarbonato, anti-embaçante e anti-risco. Modelo de sobreposição (p/ser usado sobre óculos graduados).</t>
  </si>
  <si>
    <t>Protetor auricular, tipo plug de três flanges, material silicone, características adicionais anti-alérgico/atóxico.</t>
  </si>
  <si>
    <t>Protetor solar fator de proteção FPS 30 ou superior.</t>
  </si>
  <si>
    <t>Respirador semifacial PFF2 dobrável, descartável, sem válvula. Indicado para proteção respiratória em ambientes hospitalares contra presença de aerodispersóides e outros agentes biológicos, aplicando-se ainda contra fumos, névoas e poeiras tóxicas.</t>
  </si>
  <si>
    <t>EPC</t>
  </si>
  <si>
    <t>UNIDADE</t>
  </si>
  <si>
    <t>Caixa plástica tipo maleta para acondicionamento do Kit</t>
  </si>
  <si>
    <t>CAIXA</t>
  </si>
  <si>
    <t>Tesoura sem ponta, aço inoxidável, cabo de polipropileno.</t>
  </si>
  <si>
    <t>Luvas de procedimento látex, tamanho G. Caixa com 100 unidades.</t>
  </si>
  <si>
    <t>Máscara descartável, tripla camada, com elástico, caixa com 50 unidades</t>
  </si>
  <si>
    <t>Gaze 7,5 x 7,5 cm, pacote com 10 unidades</t>
  </si>
  <si>
    <t>Esparadrapo 5cm X 4,5m</t>
  </si>
  <si>
    <t>Atadura de crepe 10cm x 1,8m</t>
  </si>
  <si>
    <t>Soro fisiológico SF 0,9%, frasco com 250 Ml</t>
  </si>
  <si>
    <t>Antisséptico degermante 2%, frasco com 100ml</t>
  </si>
  <si>
    <t>Corda de segurança em poliamida de 12 mm de diâmetro, rolo com 100M</t>
  </si>
  <si>
    <t>Placas de sinalização “Atenção - Em manutenção” 18 x 23cm</t>
  </si>
  <si>
    <t>Cone em PVC, cor laranja com faixas refletivas, tamanho 75 cm.</t>
  </si>
  <si>
    <t>Mangas isolantes de borracha Classe 2 (M.T.)</t>
  </si>
  <si>
    <t>CUSTO TOTAL COM UNIFORMES, EPI E EPC</t>
  </si>
  <si>
    <t>CUSTO ESTIMADO MENSAL COM UNIFORMES, EPI E EPC</t>
  </si>
  <si>
    <r>
      <rPr>
        <b/>
        <sz val="10"/>
        <color theme="0"/>
        <rFont val="Calibri"/>
        <charset val="134"/>
        <scheme val="minor"/>
      </rPr>
      <t xml:space="preserve">UNIFORMES/EPI/EPC (POSTO: </t>
    </r>
    <r>
      <rPr>
        <b/>
        <sz val="10"/>
        <color rgb="FFFFFF00"/>
        <rFont val="Calibri"/>
        <charset val="134"/>
        <scheme val="minor"/>
      </rPr>
      <t>TÉCNICO EM MANUTENÇÃO PREDIAL</t>
    </r>
    <r>
      <rPr>
        <b/>
        <sz val="10"/>
        <color theme="0"/>
        <rFont val="Calibri"/>
        <charset val="134"/>
        <scheme val="minor"/>
      </rPr>
      <t>)</t>
    </r>
  </si>
  <si>
    <t>CUSTO TOTAL COM UNIFORMES E EPI</t>
  </si>
  <si>
    <t>CUSTO ESTIMADO MENSAL COM UNIFORMES E EPI</t>
  </si>
  <si>
    <t>CUSTO TOTAL COM EPC</t>
  </si>
  <si>
    <t>CUSTO ESTIMADO MENSAL COM EPC</t>
  </si>
  <si>
    <r>
      <rPr>
        <b/>
        <sz val="10"/>
        <color theme="0"/>
        <rFont val="Calibri"/>
        <charset val="134"/>
        <scheme val="minor"/>
      </rPr>
      <t xml:space="preserve">UNIFORMES/EPI/EPC (POSTO: </t>
    </r>
    <r>
      <rPr>
        <b/>
        <sz val="10"/>
        <color rgb="FFFFFF00"/>
        <rFont val="Calibri"/>
        <charset val="134"/>
        <scheme val="minor"/>
      </rPr>
      <t>COPEIRA</t>
    </r>
    <r>
      <rPr>
        <b/>
        <sz val="10"/>
        <color theme="0"/>
        <rFont val="Calibri"/>
        <charset val="134"/>
        <scheme val="minor"/>
      </rPr>
      <t>)</t>
    </r>
  </si>
  <si>
    <r>
      <rPr>
        <b/>
        <sz val="10"/>
        <color theme="0"/>
        <rFont val="Calibri"/>
        <charset val="134"/>
        <scheme val="minor"/>
      </rPr>
      <t xml:space="preserve">UNIFORMES/EPI/EPC (POSTO: </t>
    </r>
    <r>
      <rPr>
        <b/>
        <sz val="10"/>
        <color rgb="FFFFFF00"/>
        <rFont val="Calibri"/>
        <charset val="134"/>
        <scheme val="minor"/>
      </rPr>
      <t>RECEPCIONISTA_SECRETÁRIA</t>
    </r>
    <r>
      <rPr>
        <b/>
        <sz val="10"/>
        <color theme="0"/>
        <rFont val="Calibri"/>
        <charset val="134"/>
        <scheme val="minor"/>
      </rPr>
      <t>)</t>
    </r>
  </si>
  <si>
    <r>
      <rPr>
        <b/>
        <sz val="10"/>
        <color theme="0"/>
        <rFont val="Calibri"/>
        <charset val="134"/>
        <scheme val="minor"/>
      </rPr>
      <t xml:space="preserve">UNIFORMES/EPI/EPC (POSTO: </t>
    </r>
    <r>
      <rPr>
        <b/>
        <sz val="10"/>
        <color rgb="FFFFFF00"/>
        <rFont val="Calibri"/>
        <charset val="134"/>
        <scheme val="minor"/>
      </rPr>
      <t>ELETRICISTA</t>
    </r>
    <r>
      <rPr>
        <b/>
        <sz val="10"/>
        <color theme="0"/>
        <rFont val="Calibri"/>
        <charset val="134"/>
        <scheme val="minor"/>
      </rPr>
      <t>)</t>
    </r>
  </si>
  <si>
    <r>
      <rPr>
        <b/>
        <sz val="10"/>
        <color theme="0"/>
        <rFont val="Calibri"/>
        <charset val="134"/>
        <scheme val="minor"/>
      </rPr>
      <t xml:space="preserve">UNIFORMES/EPI/EPC (POSTO: </t>
    </r>
    <r>
      <rPr>
        <b/>
        <sz val="10"/>
        <color rgb="FFFFFF00"/>
        <rFont val="Calibri"/>
        <charset val="134"/>
        <scheme val="minor"/>
      </rPr>
      <t>MOTORISTA</t>
    </r>
    <r>
      <rPr>
        <b/>
        <sz val="10"/>
        <color theme="0"/>
        <rFont val="Calibri"/>
        <charset val="134"/>
        <scheme val="minor"/>
      </rPr>
      <t>)</t>
    </r>
  </si>
  <si>
    <r>
      <rPr>
        <b/>
        <sz val="10"/>
        <color theme="0"/>
        <rFont val="Calibri"/>
        <charset val="134"/>
        <scheme val="minor"/>
      </rPr>
      <t xml:space="preserve">UNIFORMES/EPI/EPC (POSTO: </t>
    </r>
    <r>
      <rPr>
        <b/>
        <sz val="10"/>
        <color rgb="FFFFFF00"/>
        <rFont val="Calibri"/>
        <charset val="134"/>
        <scheme val="minor"/>
      </rPr>
      <t>PORTEIRO</t>
    </r>
    <r>
      <rPr>
        <b/>
        <sz val="10"/>
        <color theme="0"/>
        <rFont val="Calibri"/>
        <charset val="134"/>
        <scheme val="minor"/>
      </rPr>
      <t>)</t>
    </r>
  </si>
  <si>
    <r>
      <rPr>
        <b/>
        <sz val="10"/>
        <color theme="0"/>
        <rFont val="Calibri"/>
        <charset val="134"/>
        <scheme val="minor"/>
      </rPr>
      <t xml:space="preserve">UNIFORMES/EPI/EPC (POSTO: </t>
    </r>
    <r>
      <rPr>
        <b/>
        <sz val="10"/>
        <color rgb="FFFFFF00"/>
        <rFont val="Calibri"/>
        <charset val="134"/>
        <scheme val="minor"/>
      </rPr>
      <t>TÉCNICO REFRIGERAÇÃO</t>
    </r>
    <r>
      <rPr>
        <b/>
        <sz val="10"/>
        <color theme="0"/>
        <rFont val="Calibri"/>
        <charset val="134"/>
        <scheme val="minor"/>
      </rPr>
      <t>)</t>
    </r>
  </si>
  <si>
    <t>MATERIAIS</t>
  </si>
  <si>
    <t>Alavanca Redonda Corrugada 1" x 1,50 m - Material: aço corrugado CA50, Pontas Temperadas; Medidas: 1" x 1,50 m</t>
  </si>
  <si>
    <t>Alicate Bico Isolado 6'' - Material: Aço forjado; Cabo isolado para 1.000V; Meia Cana</t>
  </si>
  <si>
    <t xml:space="preserve">Alicate Bomba-d'água Isolado 1.000 V 10" - Forjado em aço cromo vanádio; Acabamento fosfatizado; Possui 4 regulagens de abertura; Isolamento Elétrico de 1.000 V </t>
  </si>
  <si>
    <t xml:space="preserve">Alicate Crimpador para terminal RJ 45/8 pinos, aço carbono, cabo plastificado. </t>
  </si>
  <si>
    <t>Alicate de Corte Isolado 6" - Material: Aço Carbono; Cabo isolado para 1.000V; Corte Diagonal</t>
  </si>
  <si>
    <t xml:space="preserve">Alicate de Pressão Isolado 10" - Material: Aço forjado; Cabo isolado; Mordente. CURVO </t>
  </si>
  <si>
    <t>Alicate Desencapador de Fios 6 Pol. - Material do corpo do alicate: Aço carbono; Capacidade do alicate desencapador: Cortar e prensar = 0,5 mm² - 6,0 mm² / Desencapar = 0,2 mm² - 6,0 mm² | Comprimento total do alicate: 6 pol - 152 mm.</t>
  </si>
  <si>
    <t>Alicate Prensa Terminais Pré-Isolados 7 Pol. - Material do corpo: Aço carbono; Aplicação:  prensar terminais pré-isolados tipo fêmea, macho, forquilha (garfo), anel e pino, para fios e cabos com bitolas de 0,5mm² a 6,0mm²; Possui regulador de pressão</t>
  </si>
  <si>
    <t>Alicate Universal Isolado 8" - Material: Liga de aço; Formato ‎Reto;  Cabo Isolado para 1000V</t>
  </si>
  <si>
    <t>Ancinho Metálico para Jardinagem - Fabricada em aço carbono; Pintura eletrostática a pó; Cabo em madeira; Medidas: 5 Pol.</t>
  </si>
  <si>
    <t>Arco de Serra Fixo 12"-  com pintura eletrostática a pó na cor preta, lâmina de serra e cabo injetado em polipropileno</t>
  </si>
  <si>
    <t>Bandeja de Pintura 23cm - Corpo fabricado em polipropileno, possui frisos removedores do excesso de tinta; Aplicação: Serviços de pinturas em geral; Medida: 23 cm</t>
  </si>
  <si>
    <t>Broxa Retangular Plástica 18 cm x 7.5 cm - Material da Base: Plástico; Material do Cabo: Plástico; Material das Cerdas: Sintéticas; Medidas: 18 cm x 7. 5 cm x  65 mm</t>
  </si>
  <si>
    <t>Caixa de ferramentas, chapa de aço carbono, 5 gavetas, com porta-cadeado.</t>
  </si>
  <si>
    <t>Caneta esferográfica, material plástico, ponteira esfera de tugstênio, tipo escrita média, cor tinta AZUL, características adicionais: atóxica, corpo cilindrico</t>
  </si>
  <si>
    <t>Cavadeira Articulada - Material: Aço Carbono Especial; Cabo: Madeira (1,10 Metros); Tipo: Articulada; Dimensões (AxLxC): 12 cm x 11 cm x 129 cm.</t>
  </si>
  <si>
    <t>Chave de Fenda 1/2 x 10 Pol. - Especificações Técnicas: Aço; Haste niquelada e cromada; Ponta fosfatizada; Medidas: 1,2 x 10 Pol.</t>
  </si>
  <si>
    <t>Chave de Fenda 1/4 x 8 Pol. - Especificações Técnicas: Aço; Haste niquelada e cromada; Ponta fosfatizada; Medidas: 1/4 x 8 Pol.</t>
  </si>
  <si>
    <t>Chave de Fenda 1/8 x 3'' - Fabricado em aço; Haste niquelada e cromada; Cabo em polipropileno; Ponta fosfatizada; Medidas: 1/8 x 3 Pol.</t>
  </si>
  <si>
    <t>Chave de Fenda 3/16 x 8 Pol. - Especificações Técnicas: Aço; Haste niquelada e cromada; Ponta fosfatizada; Medidas: 3,16 x 8 Pol.</t>
  </si>
  <si>
    <t>Chave de Fenda Cotoco 1/4 x 1.1/2 Pol. - Fabricado em aço; Haste niquelada e cromada; Cabo em polipropileno; Ponta fosfatizada; Medidas: 1/4 x 1.1/2 Pol.</t>
  </si>
  <si>
    <t>Chave Grifo 18 Pol. - Material: ‎Ferro; Mordente em aço; Medida: 18” (450 mm); Abertura do mordente: 80mm</t>
  </si>
  <si>
    <t>Chave Inglesa 10 Pol. - Fabricada em aço; Acabamento cromado; Aplicação: apertar e soltar parafusos, porcas sextavadas ou quadradas; Abertura total da boca: 28 mm; Medida: 10 Pol.</t>
  </si>
  <si>
    <t>Chave inglesa 12 Pol. - Fabricada em aço; Acabamento cromado; Aplicação: apertar e soltar parafusos, porcas sextavadas ou quadradas; Abertura total da boca: 35 mm; Medida: 12 Pol.</t>
  </si>
  <si>
    <t>Chave Inglesa 8 Pol. -  Fabricada em aço; Acabamento cromado; Aplicação: apertar e soltar parafusos, porcas sextavadas ou quadradas; Abertura total da boca: 23 mm; Medida: 8 Pol.</t>
  </si>
  <si>
    <t>Chave Phillips 1/4 X 10 Pol - Haste em aço cromo vanádio temperada; Acabamento cromado; Ponta fosfatizada e magnetizada; Cabo injetado; Medidas: 1/4 X 10 Pol.</t>
  </si>
  <si>
    <t>Chave Phillips 1/4 x 5 Pol. - Haste em aço cromo vanádio temperada; Acabamento cromado; Ponta fosfatizada e magnetizada; Cabo injetado; Medidas: 1/4 x 5 Pol.</t>
  </si>
  <si>
    <t>Chave Phillips 3/16 x 3 Pol. - Haste em aço cromo vanádio temperada; Acabamento cromado; Ponta fosfatizada e magnetizada; Cabo injetado; Medidas: 3/16 x 3 Pol.</t>
  </si>
  <si>
    <t>Chave Phillips 3/16 x 8 pol. - Haste em aço cromo vanádio temperada; Acabamento cromado; Ponta fosfatizada e magnetizada; Cabo injetado; Medidas: 3/16 x 8"</t>
  </si>
  <si>
    <t>Chave Phillips Cotoco 1/4 x 1.1/2 Pol. - Fabricado em aço; Haste niquelada e cromada; Cabo em polipropileno; Ponta fosfatizada; Medidas: 1/4 x 1.1/2 Pol.</t>
  </si>
  <si>
    <t>Chave Phillips de 1/4 x 8 Pol. -  Haste em aço cromo vanádio temperada; Acabamento cromado; Ponta fosfatizada e magnetizada; Cabo injetado; Medidas: 1/4" x 8"</t>
  </si>
  <si>
    <t>Chave Teste Elétrico - Material da haste da chave: Aço carbono; Acabamento da haste da chave: Niquelado; Tensão de trabalho da chave Teste: 100 V~ a 500 V~</t>
  </si>
  <si>
    <t>Cinto porta ferramentas. Em nylon de alta resistência, com bolsos e cinto de fixação (engate plástico, possuir regulagem).</t>
  </si>
  <si>
    <t>Colher de Pedreiro 9 Pol. - Cabo de Madeira - Fabricada em aço carbono; Pintura Eletrostática a Pó; Lâmina com tamanho 9";  Guarnição Metálica</t>
  </si>
  <si>
    <t xml:space="preserve">Desempenadeira de Aço Lisa 250 mm X 120 mm - Material da chapa: Aço; Material do Cabo: Madeira ou Polipropileno; Uso: aplicação de calfino e massa corrida </t>
  </si>
  <si>
    <t>Desempenadeira de Madeira 120 mm x 200 mm - Material: Madeira; Medidas: 120 mm x 200 mm; Aplicação: aplicar, nivelar e espalhar uniformemente rebocos.</t>
  </si>
  <si>
    <t>Desempenadeira de Madeira 140 mm x 260 mm - Material: Madeira; Medidas: 140 mm x 260 mm; Aplicação: aplicar, nivelar e espalhar uniformemente rebocos.</t>
  </si>
  <si>
    <t xml:space="preserve">Desempenadeira em Aço Dentada 400 mm x 120 mm - Fabricada em aço; Empunhadura em madeira com haste metálica; Espaçamento entre os dentes: 10mm; Medidas: 400 mm x 120 mm </t>
  </si>
  <si>
    <t xml:space="preserve">Desentupidor de Canos e Encanamentos Espiral - Material: aço; Aplicação: Desentupimento de caixas de inspeção, calhas, saídas de vaso sanitário, tubulação de esgoto e tubulações; Com mola Rotativa; Dimensões: 5 m </t>
  </si>
  <si>
    <t xml:space="preserve">Desentupidor de Pia Sanfonada - Material: Borracha Flexível , Cor: Preta , Material Cabo: Plástico Resistente , Comprimento Cabo: 20 cm, Tipo: Sanfonado </t>
  </si>
  <si>
    <t>Desentupidor de Vaso Sanitário - Material: Borracha Flexível , Comprimento Cabo: 50 cm, Altura: 10 cm, Cor: Preta , Diâmetro: 16 cm, Material Cabo: Madeira</t>
  </si>
  <si>
    <t>Diamante Rodel Ø7 x 80mm - Haste em aço carbono zincado com disco de carboneto de tungstênio (wídia)</t>
  </si>
  <si>
    <t>Enxada Estreita Cabo 145cm -  Material: Metal; Cabo em Madeira; Mediadas: Largura 24 cm; Comprimento 145 cm</t>
  </si>
  <si>
    <t>Espátula de Aço 100 mm - Espátula com lâmina de aço inox, largura 100 mm, e cabo de madeira tratada.</t>
  </si>
  <si>
    <t xml:space="preserve">Espátula Dentada 10 cm - Material: Polipropileno; Aplicação: Acabamento de texturas decorativas. </t>
  </si>
  <si>
    <t>g ftr54vfcxnmyt6uujrurt58g6yij5jk45tfui4u356894r3h5fsrsxqwdsedagvsedfd7tiy58i6knhor6tuylkikljoj9uiipouqwwertyyuiopp´[]</t>
  </si>
  <si>
    <t>Esquadro em Aço 12 Pol. - Material: Aço Temperado; Cabo em Plástico Injetado; Tamanho: 12Pol. (30cm); Graduação: mm / pol.;  Marcação de peças em ângulos de 45° e 90°</t>
  </si>
  <si>
    <t xml:space="preserve">Estilete Profissional - Material do Corpo do Estilete: Metálico revestido com borracha termoplástica; Tipo da Lâmina: Reta segmentada; Comprimento Total: 200 mm; Largura da Lâmina (mm): 25 </t>
  </si>
  <si>
    <t>Extensão Elétrica 10 m - Cabo PP Plano 2x1,00mm²; Plugues, Tomadas e Cabos certificados pelo Inmetro; Material Antichama; Condutor de Cobre 99,9% Puro; 127V - 1100W | 220V - 2200W</t>
  </si>
  <si>
    <t>Facão 14 Pol. - Fabricado em aço com alto teor de carbono, Comprimento da lâmina do facão: 14 "; Material do cabo do facão: Madeira</t>
  </si>
  <si>
    <t>Ferro De Soldar 60w x 220v - Ferro de solda com potência de 60 watts; Voltagem 220 v; Inclui suporte</t>
  </si>
  <si>
    <t>Garfo Metálico para Jardinagem 28,3 cm - Fabricada em aço carbono; Pintura eletrostática pó; Cabo em madeira; Medidas: 283 x 72x 49 mm</t>
  </si>
  <si>
    <t>Grampos 10mm 20GA para Grampeadores Pneumáticos - Grampos 10mm para grampeadores pneumáticos; Dimensões: Largura: 11,2mm - Espessura: 0,6mm, Embalagem com 5.000 peças</t>
  </si>
  <si>
    <t>Jogo de 5 Acessórios de Pintura para Compressor de Ar - Indicado para utilização em pintura, limpeza, calibração de pneus e lubrificação de peças. Composto por pistola pneumática, pistola para limpeza, mangueira de ar espiral, calibrador de pneus com manômetro e pulverizador pneumático com bico longo.</t>
  </si>
  <si>
    <t>Jogo de Brocas 3 Pontas para Madeira com 8 Peças - Material em aço carbono, Composto por 8 peças: Brocas 3 pontas: 3,0 - 4,0 - 5,0 - 6,0 - 7,0 - 8,0 - 9,0 e 10,0 mm</t>
  </si>
  <si>
    <t>Jogo de Brocas Chatas de Aço Carbono para Madeira 1/4-1Pol - Jogo de brocas chatas de aço carbono para madeira, indicado para lâminas finas de madeira e derivados, sendo: Jogo com 7 peças, com medidas: 1/4", 5/16", 3/8", 1/2", 5/8", 3/4", 1"</t>
  </si>
  <si>
    <t>Jogo de Brocas de aço rápido de 1/16 a 3/8 Pol. com 21 Peças - Acompanha estojo plástico com marcações de medidas, para armazenamento das ferramentas; Medidas das peças: 1/16 - 5/64 - 3/32 - 7/64 - 1/8 - 9/64 - 5/32 - 11/64 - 3/16 -  13/64 - 7/32 - 15/64 - 1/4 - 17/64 - 9/32 - 19/64 - 5/16 - 21/64 - 11/32 - 23/64 - 3/8”</t>
  </si>
  <si>
    <t>Jogo de brocas SDS Plus, 5 peças, de 6 a 10mm, uso concreto.</t>
  </si>
  <si>
    <t>Jogo de Brocas Widea 3 a 10mm - Acabamento brilhante; Aplicações em construção civil/alvenaria; Acompanha estojo plástico com marcações de medidas, para armazenamento das ferramentas; Contém 08 peças, sendo de medidas:- 3mm – 4mm – 5mm – 6mm – 7mm – 8mm – 9mm – 10mm</t>
  </si>
  <si>
    <t>Jogo de Chave Allen com 9 Peças - Fabricado em aço cromo - vanádio; Acabamento  fosfatizada e escurecida; Medidas das Chaves: 1.5, 2, 2.5, 3, 4, 5, 6, 8 e 10 mm</t>
  </si>
  <si>
    <t>Jogo de Chave Combinada Boca/Estria - Material: Aço Forjado; Composto por 12 chaves; Medidas das chaves: 6mm a 22mm</t>
  </si>
  <si>
    <t>Jogo de chave Tork Longa_T10 - T50 (9 peças)</t>
  </si>
  <si>
    <t>Jogo de Serras Copo 6 Peças - Fabricados em aço carbono; Aplicação: Furar madeiras em geral, gesso, DryWall, placas de acrílico, PVC e plásticos; Conteúdo: Serra copos: 32 /38 / 44 / 54 mm; 1 Chave allen de fixação; 1 Broca de centro</t>
  </si>
  <si>
    <t>Jogo de Soquetes e Ponteiras de Encaixe 1/4 Pol. -  Jogo com 33 Peças, sendo: 1 Estojo;  12 soquetes sextavados (4 mm, 4,5 mm, 5 mm, 5,5 mm, 6 mm, 7 mm, 8 mm, 9 mm, 10 mm, 11 mm, 12 mm e 13 mm) :: 1 catraca reversível :: 2 extensões (50 mm e 100 mm) :: 1 cabo T :: 1 cabo quadrado :: 1 junta universal :: 5 soquetes allen (3 mm, 4 mm, 5 mm, 6 mm e 8 mm) :: 5 soquetes fenda (3 mm, 4 mm, 5 mm, 6 mm e 7 mm) :: 2 soquetes phillips (PH1 e PH2) :: 3 chaves allen (1,5 mm, 2 mm e 2,5 mm)</t>
  </si>
  <si>
    <t>Kit 5 molas para Curvar tubos (1/4’, 3/8’, 1/2’, 5/8’, 5/16’) , comprimento total de 30 cm a 35cm, Marca EOS ou similar. uso ar condicionado/refrigeração.</t>
  </si>
  <si>
    <t>Lanterna Holofote Recarregável à Prova D'água - Recarregável Energia 110/250v -50/60Hz; Led durável com super brilho branco; Longo alcance de 500 metros; Potência: 30W 6000 lumens; Tensão da Bateria: 5.5V.; Autonomia da Bateria: 10 Horas; Tempo de Recarga: 8-12 Horas; Dimensões: 24,9 cm x 16,2 cm</t>
  </si>
  <si>
    <t>Linha de Pedreiro Trançada 100 m -  Material: PE (Polietileno); Carretel com 100 Metros; Aplicação: Indicado para Construção Civil para Alinhamento em Geral</t>
  </si>
  <si>
    <t>Livro Termo de Ocorrência, capa dura, medindo aproximadamente 22x33 cm, com 50 folhas.</t>
  </si>
  <si>
    <t>Mangueira para Nível  3/8”X1,5MM -  Material: Plástico , Aplicação: Medida De Nível , Cor: Cristal , Diâmetro Interno: 3/8 Pol.</t>
  </si>
  <si>
    <t>Marreta Oitavada 1Kg - Cabeça forjada e temperada em aço carbono especial; Cabeça com acabamento envernizado; Cabo em madeira envernizada; Comprimento total:320 mm</t>
  </si>
  <si>
    <t>Marreta Oitavada 500 g - Cabeça forjada e temperada em aço carbono especial; Cabeça com acabamento envernizado; Cabo em madeira envernizada; Fixação por cunha metálica; Comprimento da cabeça: 89 mm; Comprimento total:255 mm; Diâmetro do batente: 30 mm</t>
  </si>
  <si>
    <t>Martelo Bola 500g - Cabeça em aço resistente, Cabo em madeira legítima; Peso: 500g; Comprimento total: 330 mm; Comprimento da cabeça: 100 mm; Diâmetro da cabeça: 25 mm</t>
  </si>
  <si>
    <t>Martelo de Borracha 60mm - Material da Cabeça: Borracha; Diâmetro da Cabeça do Martelo: 60,0 mm; Material do Cabo: Madeira</t>
  </si>
  <si>
    <t>Máscara de Solda Automática - Área De Visão 42X92mm; Proteção Uv/Iv Din 13; Estado Visível Din 4; Escurecimento Din 9 ~ Din 13; Tempo De Polarização 0,0001 Seg; Tempo De Despolarização 0,20 ~ 1,00Seg; Peso 0,49 Kg. Marca / Modelo de Referência: TORK MSEA-901</t>
  </si>
  <si>
    <t>Multimetro Digital com Alicate Amperimetro - Realiza a medição de correntes, tensão, resistência e continuidade; Acompanha ponta de prova, bateria e um estojo exclusivo; Mede tensão contínua e alternada, corrente alternada até 1000A, resistência; Realiza teste de diodo e continuidade; Teste de continuidade com bipe; Com congelamento de leitura e picos; Chave seletora rotativa de funções</t>
  </si>
  <si>
    <t>Multímetro Digital Profissional Portátil - Realize medições de tensão contínua e alternada, corrente contínua, resistor, transistores e diodos; - Possui visor LCD 0,5” de altura e 3 1/2 dígitos; Alimentação: Bateria 9V (Inclusa), com indicação de bateria fraca; Acompanha cabos para teste; Desligamento Automático Após: Aprox. 20±10 minutos - Ideal para laboratórios, oficinas, bricolagem e uso doméstica; Aviso sonoro com Beep - Material emborrachado - Dimensões: 14 x 7,5 x 4 (AxLxC) - Peso: Aproximadamente 400g</t>
  </si>
  <si>
    <t>Nível de Alumínio 14 Pol. -  Corpo De Alumínio; Régua Graduada; Possui: 3 Bolhas de Nível</t>
  </si>
  <si>
    <t>Pá Ajuntadeira de Bico n.° 3 - Fabricada em aço carbono; Pintura eletrostática a pó; Cabo em Madeira; Dimensões: 1.025 mm x 269 mm x 161 mm.</t>
  </si>
  <si>
    <t>Pá Quadrada com Cabo de Madeira 71cm - Fabricada em aço carbono; Pintura eletrostática a pó; Cabo em Madeira com acabamento envernizado</t>
  </si>
  <si>
    <t>Pazinha Larga para Jardinagem 30cm - Fabricada em aço carbono; Pintura eletrostática a pó; Cabo em madeira; Medidas: 6,4 cm x 8,3 cm x 30,2 cm</t>
  </si>
  <si>
    <t>Pé de Cabra Forjado 24 Pol. - Corpo em aço forjado com secção hexagonal; Comprimento: 24” (60 cm); Espessura do Corpo: 19 mm</t>
  </si>
  <si>
    <t>Peneira de Aro Plástico para Areia - Tela em arame galvanizado; Diâmetro da peneira: 55 cm; Malha da Peneira: 10; Material do aro da peneira: Plástico</t>
  </si>
  <si>
    <t>Peneira de Aro Plástico para Areia 55 cm - Tela em arame galvanizado; Diâmetro da peneira: 55 cm; Malha da Peneira: 8; Fio da Peneira: 28; Material do aro da peneira: Plástico</t>
  </si>
  <si>
    <t>Pente Aletas Plastica 6 Pontas - Material: Plástico; Pentes de: 8, 9, 10, 12, 14, 15; Aplicação: Função de limpar e desentortar aletas de condensadores e evaporadores.</t>
  </si>
  <si>
    <t>Picareta Chibanca com Cabo de Madeira de 90cm - Picareta forjada em aço carbono; Cabo de madeira; Tamanho do cabo: 90 cm; Dimensões gerais: 905 x 378 x 98 mm</t>
  </si>
  <si>
    <t>Picareta com Cabo de Madeira de 95 cm - Fabricado em aço especial; Cabo de madeira; Extremidades levemente afiadas; Tamanho total: 95 cm</t>
  </si>
  <si>
    <t>Pincel de pelo de 2 cm - Material Cerdas: Pelo De Malta , Tamanho: 3/4 POL, Tipo Cabo: Curto , Material Cabo: Madeira , Formato: Retangular</t>
  </si>
  <si>
    <t>Pincel de pelo de 4 cm - Material Cerdas: Pelo De Malta , Tamanho: 1. 1/2 POL, Tipo Cabo: Curto , Material Cabo: Madeira , Formato: Retangular</t>
  </si>
  <si>
    <t>Pincel de pelo de 8 cm - Material Cerdas: Pelo De Malta , Tamanho: 3 POL, Tipo Cabo: Curto , Material Cabo: Madeira , Formato: Retangular</t>
  </si>
  <si>
    <t>Pino 15mm para Pinador Pneumático - Especificações Técnicas:  :: Comprimento: 15 mm :: Tipo: Pino F :: Quantidade da Embalagem: 5.000 :: Dimensões do pino: 15 x 1,0 x 1,25 mm</t>
  </si>
  <si>
    <t>Ponteiro Sextavado 8 Pol. - Corpo em aço especial; Barra sextavada; Dimensões: Largura: 1,9 cm x Altura: 0,6 cm x Comprimento: 20 cm.</t>
  </si>
  <si>
    <t>PRANCHETA em acrílico, com prendedor metálico, formato oficio 2, dimensões 216 x 330 mm</t>
  </si>
  <si>
    <t>Prumo de Metal para Parede 500 g - Material do Corpo do Prumo : Metal; Material da Base de Apoio do Prumo: Madeira; Massa do Prumo: 500 g</t>
  </si>
  <si>
    <t>Régua de Alumínio para Pedreiro 2 m - Material: Alumínio; Comprimento da Régua: 2,0 m; Largura da Régua: 49,7 mm; Altura da Régua: 25,5 mm</t>
  </si>
  <si>
    <t>Rolo de Espuma Amarela 5 cm - Rolo De Espuma Poliester Amarelo para Pintura; com Cabo Pop 9Cm; Aplicação : Ideal para Látex, PVA e Acrílica a base de água; Com Haste</t>
  </si>
  <si>
    <t>Rolo de Espuma Amarela 9 cm - Rolo De Espuma Poliester Amarelo para Pintura; com Cabo Pop 9Cm; Aplicação : Ideal para Látex, PVA e Acrílica a base de água; Com Haste</t>
  </si>
  <si>
    <t>Rolo de Lã de Carneiro 15 cm  - Material do rolo para pintura: Lã sintética; Suporte do rolo para pintura: Com suporte metálico</t>
  </si>
  <si>
    <t>Rolo de Lã de Carneiro 23 cm -Material do rolo para pintura: Lã sintética; Suporte do rolo para pintura: Com suporte metálico</t>
  </si>
  <si>
    <t>Rolo para Textura/Decoração 23 cm - Tipo: Cabelo de Anjo; Aplicação: Decoraçâo e efeitos especiais; Medidas: 23 x 5.3 x 5.3 cm; 118 g; Sem Haste.</t>
  </si>
  <si>
    <t>Serrote Dobrável para Poda 12,5 Pol. - Material da lâmina do serrote: Aço carbono; Material do cabo do serrote: Plástico rígido ABS; Dobrável; Medidas: 240 mm x 420 mm x 190 mm</t>
  </si>
  <si>
    <t>Talhadeira Sextavada 6 Pol. - Corpo em aço especial; Barra sextavada; Têmpera por indução nas duas extremidades</t>
  </si>
  <si>
    <t>Talhadeira Sextavada 8 Pol. - Corpo em aço especial; Barra sextavada; Têmpera por indução nas duas extremidades</t>
  </si>
  <si>
    <t>Tesoura de Poda - Lâminas em aço carbono temperado com afiação otimizada; Cabo ergonômico curvo, com batentes internos; Eixo de corte centralizado; Diâmetro de corte máximo admitido: 17 mm</t>
  </si>
  <si>
    <t>Tesoura para Cerca-Viva/Grama 12 Pol. - Lâminas lisas fabricadas em aço carbono; Cabo em madeira com acabamento envernizado; com guarnição metálica.</t>
  </si>
  <si>
    <t>Tesoura Para Corte de Chapa 10 Pol. - Tipo Aviação; Corte Reto; Mecanismo de alavanca dupla; Cabo emborrachado</t>
  </si>
  <si>
    <t>Torquês para Armador 9" -  Material Aço Carbono; Material do Cabo: Plástico; Aplicação: cortar, apertar e dobrar arames e ferros; Medida: 9 Pol.</t>
  </si>
  <si>
    <t>Trena com Caixa Plástica Emborrachada 5 m - Com caixa plástica emborrachada; Comprimento: 5 metros; Largura da fita 3/4"</t>
  </si>
  <si>
    <t>Vassoura Metálica Fixa 18 Dentes - Fabricada em aço carbono; Pintura eletrostática a pó; Possui 18 dentes de arame; Cabo em madeira; Medidas: 153.4 cm x 37.5 cm x 9.5 cm</t>
  </si>
  <si>
    <t>VALOR TOTAL</t>
  </si>
  <si>
    <t>CUSTO ESTIMADO MENSAL POR EMPREGADO</t>
  </si>
  <si>
    <r>
      <rPr>
        <b/>
        <sz val="10"/>
        <color theme="0"/>
        <rFont val="Calibri"/>
        <charset val="134"/>
        <scheme val="minor"/>
      </rPr>
      <t xml:space="preserve">MATERIAIS (POSTO: </t>
    </r>
    <r>
      <rPr>
        <b/>
        <sz val="10"/>
        <color rgb="FFFFFF00"/>
        <rFont val="Calibri"/>
        <charset val="134"/>
        <scheme val="minor"/>
      </rPr>
      <t>TÉCNICO DE MANUTENÇÃO PREDIAL</t>
    </r>
    <r>
      <rPr>
        <b/>
        <sz val="10"/>
        <color theme="0"/>
        <rFont val="Calibri"/>
        <charset val="134"/>
        <scheme val="minor"/>
      </rPr>
      <t>)</t>
    </r>
  </si>
  <si>
    <r>
      <rPr>
        <b/>
        <sz val="10"/>
        <color theme="0"/>
        <rFont val="Calibri"/>
        <charset val="134"/>
        <scheme val="minor"/>
      </rPr>
      <t xml:space="preserve">MATERIAIS (POSTO: </t>
    </r>
    <r>
      <rPr>
        <b/>
        <sz val="10"/>
        <color rgb="FFFFFF00"/>
        <rFont val="Calibri"/>
        <charset val="134"/>
        <scheme val="minor"/>
      </rPr>
      <t>PORTARIA</t>
    </r>
    <r>
      <rPr>
        <b/>
        <sz val="10"/>
        <color theme="0"/>
        <rFont val="Calibri"/>
        <charset val="134"/>
        <scheme val="minor"/>
      </rPr>
      <t>)</t>
    </r>
  </si>
  <si>
    <r>
      <rPr>
        <b/>
        <sz val="10"/>
        <color theme="0"/>
        <rFont val="Calibri"/>
        <charset val="134"/>
        <scheme val="minor"/>
      </rPr>
      <t xml:space="preserve">MATERIAIS (POSTO: </t>
    </r>
    <r>
      <rPr>
        <b/>
        <sz val="10"/>
        <color rgb="FFFFFF00"/>
        <rFont val="Calibri"/>
        <charset val="134"/>
        <scheme val="minor"/>
      </rPr>
      <t>ELETRICISTA</t>
    </r>
    <r>
      <rPr>
        <b/>
        <sz val="10"/>
        <color theme="0"/>
        <rFont val="Calibri"/>
        <charset val="134"/>
        <scheme val="minor"/>
      </rPr>
      <t>)</t>
    </r>
  </si>
  <si>
    <r>
      <rPr>
        <b/>
        <sz val="10"/>
        <color theme="0"/>
        <rFont val="Calibri"/>
        <charset val="134"/>
        <scheme val="minor"/>
      </rPr>
      <t xml:space="preserve">MATERIAIS (POSTO: </t>
    </r>
    <r>
      <rPr>
        <b/>
        <sz val="10"/>
        <color rgb="FFFFFF00"/>
        <rFont val="Calibri"/>
        <charset val="134"/>
        <scheme val="minor"/>
      </rPr>
      <t>TÉCNICO REFRIGERAÇÃO</t>
    </r>
    <r>
      <rPr>
        <b/>
        <sz val="10"/>
        <color theme="0"/>
        <rFont val="Calibri"/>
        <charset val="134"/>
        <scheme val="minor"/>
      </rPr>
      <t>)</t>
    </r>
  </si>
  <si>
    <t>EQUIPAMENTOS</t>
  </si>
  <si>
    <t>Andaime Tubular - Andaime Material: Aço Carbono , Modelo: Tubular Modulado, Acessórios: Diagonal, Rodízio, Ferro, Painel Horizontal, Pranchão, Características Adicionais: Tipo "H" , Altura: 1,00 X 1,00</t>
  </si>
  <si>
    <t>Aspirador de Pó e Líquidos 1.400W - Potência: 1.400 W; Vácuo: 140 mbar; Filtro: Espuma e Pano Lavável; Volume Total: 10 Litros; Cabo Elétrico: 2 Metros; Acessórios: 1 BicoCanto e escova. 1 Mangueira de 1,5 m. 3 extensores de plástico. 1 BicoMúltiplo para carpetes e piso frio. 1 Filtro de espuma lavável. 1 Saco para pó de pano lavável.</t>
  </si>
  <si>
    <t>Bomba de vácuo de 12 CFM de duplo estágio - Potência 1HP, 750W; Voltagem Bivolt; Vácuo máximo 15 mícron / 0.003 mbar / 2x10 Pa; Capacidade para vários refrigerantes: A bomba está apta para ser utilizada com sistemas R-22, R-407C, R-410a, R-404, assim como o sistema R-134a e outros, na condição de troca do lubrificante antes da troca do refrigerante; Dupla conexão de entrada: possui uma entrada em "T" com conexão de 1/4 MFL e 3/8 MFL, para conectar qualquer tipo de mangueira ou manifold; Deslocamento 10 , 12 CFM / 283 L/M. Acessórios inclusos 01 Bomba de Vácuo, 01 Cabo de alimentação, 01 frasco de óleo para bomba.</t>
  </si>
  <si>
    <t>Capacímetro Digital - Display: LCD de 3 1/2 Dígitos , Características Adicionais: Com Holster, Entrada Protegida Por Fusível , Precisão: 0,5 PER, Capacitância Nominal: 0.1pf A 20.000 MICRO</t>
  </si>
  <si>
    <t>Carrinho de Mão Preto com Pneu de 60 Litros - Produzido com chapas de aço; Capacidade da Caçamba: 60 Litros; Caçamba: 46 cm x 65 cm x 85 cm; Alça: 1,20 cm x 34 cm x 1,45 cm; Roda: Pé: 1,50mm; RPC 628 – 325.8; 360mm; Aro: ARC 8 CP Cubo PP 0,90mm (CH20)</t>
  </si>
  <si>
    <t>Chave Grifo Tipo Americana 36 Pol. - Material do corpo da chave: Aço forjado; Acabamento da Chave: Pintado e polido; Capacidade de abertura da chave Grifo: 102 mm</t>
  </si>
  <si>
    <t>Conjunto de Serra Copo Bi metálico com 12 Unidades -  kit serra copo diamantado para parede e porcelanato, contendo: 9 Serras copos, tamanhos: 3/4", 7/8", 1-1/8", 1-3/8", 1-1/2", 1-3/4", 2", 2-1/4", 2-1/2" :: 1 Haste de Mandril 3/8" :: 1 Haste de Mandril 7/16" :: 1 Adaptador de Mandril</t>
  </si>
  <si>
    <t>Conjunto Flangeador Excêtrico - Componentes: Corpo Base / Mordente / Ponteiras / Cortador Tubo; Aplicação: Tubulação Metálica; Sistema Medida Mordente: Métrico; Sistema Medida Ponteiras: Métrico; Características Adicionais: Alargador De Tubo 1/8 Pol a 3/4 Pol; Características Adicionais: com limitador de torque, 01 Morsa polegadas 1/4, 5/16, 3/8, 1/2, 5/8, 3/4, 01 Morsa Milímetros 6, 8, 10, 12, 16, 19; 1 Cortador de Tubos; 1 Rebarbador / Escareador; 1 Maleta Organizadora.</t>
  </si>
  <si>
    <t>Conjunto Manifold  - Componentes: 2 Vias, 3 Mangueiras 900mm Para R12/R22/R502/R410A E Cor , Aplicação: Manutenção Central De Ar Condicionado , Características Adicionais: Escala Baixa 0 A 30 Mmhg, 0 A 250 Psig (Manovacuô)</t>
  </si>
  <si>
    <t>Cortador de Cerâmicas - Capacidade de corte do cortador de cerâmica manual: 510 mm; Capacidade de corte diagonal do cortador de cerâmica manual: 360 mm; Dimensões (C x L x A): 630 x 160 x 90 mm</t>
  </si>
  <si>
    <t>Curvador de Tubos Manual 16 mm - Capacidade: tubos de cobre até 16mm (5/8"); Capacidade de curvatura: 180°; Possui um braço fixo para alinhar o tubo; Contém escalas para indicar o grau desejado a ser dobrado e presilha para segurar o tubo.</t>
  </si>
  <si>
    <t>Detector de Vazamentos Eletrônico - Detecta vazamento em todos gases halogêneos. Detecta vazamento em gases CFC. ex: R12/R11/R500R503/etc Detecta vazamento em gases HFC. ex: R123/R22/R410a/R134a/etc. Detecta vazamento de óxido de etileno em equipamento de esterilização hospitalar. Detecta SF-6 em disjuntores de alta voltagem. Detecta gases halogenados em sistema anti-incêndio. Acessórios Inclusos 01 maleta plástica, 01 detector de vazamento, 01 manual de instrução, 01 sonda extra de detecção, 01 jogo de pilhas. Marca / Modelo de Referência: EOS-LD200</t>
  </si>
  <si>
    <t>Escada Articulada 4x4 com 16 Degraus de Alumínio - Perfil estrudado de alumínio, articulações em aço galvanizado e sapatas emborrachadas antiderrapantes; Possui extensão lateral para maior estabilidade, degraus antiderrapantes com maior área de contato; Contém 16 degraus; Carga máxima de trabalho: 150Kg; Dimensão fechada: 410 x 270 x 950 mm</t>
  </si>
  <si>
    <t xml:space="preserve">Escada Extensiva Fibra de Vidro 4.20 m x 7.20 m - Confeccionados em fibra de vidro; Ddegraus das escadas são fabricados com alumínio 6061 com formato em D; Cinta de apoio para poste em correia lonada; Sapatas de Borracha antiderrapante </t>
  </si>
  <si>
    <t>Esmerilhadeira - Tipo: Angular , Voltagem: 110/220 V, Potência: 840 W, Rotação: 11.000 RPM, Diâmetro Disco: 4 1/2 PO</t>
  </si>
  <si>
    <t>Furadeira elétrica impacto profissional - Furadeira de impacto; tensão: 220v; potência: 800w; protetor de cabo articulado: flexibilidade e durabilidade; função de reversão e comutador mecânico de 2 velocidades; embreagem de segurança: proteção no caso de bloqueio súbito da ferramenta/acessório; botão trava para trabalhos contínuos; revestimento softgrip para um manuseamento mais fácil; nº de rotações (sem carga): 0 - 1100/ 3000 rpm; mandril: 1/2" / 20unf; conteúdo da embalagem: empunhadeira auxiliar, limitador de profundidade, chave de mandril e maleta</t>
  </si>
  <si>
    <t xml:space="preserve">Grampeador e Pinador Elétrico - Ajuste de potência alta e baixa para controlar a intensidade da aplicação de grampos :: Trabalha em uma variedade de materiais duros e macios :: O mecanismo de carregamento ANTI-JAM (Antibloqueio) opera de maneira suave e eficiente :: Empunhadura proporciona conforto extra no trabalho :: Encaixe compacto para se adaptar a cantos e bordas - Especificações Técnicas: :: Tensão: 220V :: Cabo de alimentação de 2,4m :: Suporta Grampos de: 6 a 14mm :: Suporta Pinos de: 12 e 15mm </t>
  </si>
  <si>
    <t>Lavadora de Alta Pressão - Modelo: Monofásico, Vazão: 300 L/H, Tipo: Lava-Jato , Características Adicionais: Rodas, Gatilho Auto-Desligável, Misturador, Pistola , Tensão: 110/220 V, Pressão: 1800 PS</t>
  </si>
  <si>
    <t>Lixadeira Orbital Profissional 250W 220V - Voltagem 220v; Acessórios Inclusos: 01 Lixa, 01 Perfurador de lixa, 01 Saco para pó; Dimensões (LxAxP/cm) 11 x 14 x 17; Dimensões da Lixa (cm) ¼ - 105x114mm; Empunhadura: Ergonômica e Emborrachada; Peso Líquido (Kg) 1,16 kg; Potência (W) 250 W; Voltagem 220V; Órbitas por Minuto (OPM) 14.000 OPM</t>
  </si>
  <si>
    <t xml:space="preserve">Maçarico Manual Portátil - Tipo Gás: Mapp; Temperatura Chama: Até 1.800 °C; Tipo Chama: Neutra; Aplicação: Tubo Cobre / Latão / Alumínio / Aço; Características Adicionais: Acendimento Automático, Bico com giro de 360°, Bico em aço inox, trava de segurança contra acionamento acidental (desligado), trava do gatilho acionado (ligado) e regulador de gás manual. </t>
  </si>
  <si>
    <t>Maquina De Solda Inversora 220v - Frequência: 60 Hz; Potência: 7800 W; Tensão no vazio: 70 ~ 76 V; Amperagem: 20 ~ 180 A; Peso: 1,85 Kg; Dimensões (C x L x A): 208 x 85 x 132 mm. Itens Inclusos: Cabo de garra negativa; Cabo pinça do eletrodo; Máscara de proteção. Marca / Modelo de Referência: TORK KAB 180</t>
  </si>
  <si>
    <t>Moto Esmeril Monofásico 6 Pol. 360W - Potência: 360W; Frequência: 60 Hz; Tensão: 220V; Rotação: 3450 rpm; Medidas do rebolo indicado (diâm. x esp. x furo): 6” x 5/8” x 1/2"; Diâmetro do eixo: 1/2" - 12,7mm. Acompanha: 2 Rebolos retos de 6” x 5/8” x 1/2", sendo 1 grão fino e 1 grão grosso</t>
  </si>
  <si>
    <t>Motocompressor 8,5 Pés 2 HP 25L Monofásico - Compressor de pistão; Aplicação:serviços de pintura em geral, calibragem de pneus e inflamento de objetos. Especificações Técnicas:Deslocamento teórico (pcm): 8,5 :: Reservatório: 25L :: Tensão: 220V Monofásico :: Dimensões do Produto LxAxP: 270 x 640 x 655mm :: Peso Líquido (kg): 24,8 :: Potência do motor (hp): 2 :: Pressão de Operação Máxima (lbf/pol²): 120 :: Pressão de Operação Mínima (lbf/pol²): 80 :: Unidade Compressora - Nº de Estágios: 1
:: Unidade Compressora - Nº de Pistões: 1. Marca / Modelo de Referência:Schulz Pratic Air CSI 8,5/25</t>
  </si>
  <si>
    <t>Motocompressor de Ar Direto 1/2HP Bivolt com Kit para Pintura - Capacidade de produção de ar: 2,3 pcm; Potência do motor: 1/2CV (HP); Pressão máxima de trabalho: 40 lbf/pol²; Tensão: 110/220V com chave seletora; Rotação: 1.750RPM; 1 Compressor de ar direto. Acompanha: 1 pistola para pintura (bico jato leque), 1 bico jato dirigido para pistola de pintura, 1 bico para encher bola, 1 medidor de pressão para pneus, 1 conector 1/4" para engate rápido rosca macho, 1 bico para encher pneu, 1 pistola para limpeza e 1 mangueira espiral de 5 m (1 ponta rosca fêmea / 1 ponta engate rápido - ambos 1/4").</t>
  </si>
  <si>
    <t>Parafusadeira à Bateria - Torque Mínimo: 6/15 Nm; Velocidade de Rotação sem Carga (rpm): 0-700; Tensão/Voltagem: bivolt / 12V; Alimentação: Bateria; Mandril: 1/4", 6mm; Dimensões: Altura - 18,50 cm x Largura - 7,30 cm x Profundidade - 15,50 cm, Peso: 900 g - intervalo de tolerância das dimensões: 10% (+ -). Características Adicionais: Bateria inteligente de 12V; Indicador do nível de carga da bateria; Tecnologia ECP: protege eletronicamente as células da bateria; Punho ergonômico; Interruptor de velocidade variável; com o mandril de manga simples; com função de freio do motor; Conteúdo da Embalagem: 1 Parafusadeira e Furadeira à Bateria, 1 Carregador bivolt, 1 Maleta plástica, 10 Bits, 1 Extensor universal e Manual de instruções; Garantia Mínima: 12 (doze) meses. Marca / Modelo de Referência: Bosch GSR 1000 Smart ou similar.</t>
  </si>
  <si>
    <t>Serra de Bancada 1800W 10 Pol. - Características:Escala inteligente com duas escalas :: Entalhe em forma de andorinha ajuda na configuração da cerca sem desvio :: Com rodas para transporte e armazenamento. Especificações Técnicas: Potência: 1800W :: Tensão: 220V :: Velocidade: 4800 RPM :: Diâmetro dos disco: 10" (254mm) :: Tamanho da mesa: 560mm X 680mm :: Tamanho da extensão: 560mm X 1040mm :: Capacidade de corte: 660mm :: Capacidade de corte: 90° 80mm :: Capacidade de corte: 45° 50mm :: Peso: 27,2Kg. Conteúdo da Embalagem: Serra de Bancada 1800W 10" :: Disco de 10" (254mm) :: Guia lateral para cortes 90° :: Guia lateral para cortes 45° :: Guarda de proteção :: Suporte metálico. Marca / Modelo de Referência: STANLEY-SST1801</t>
  </si>
  <si>
    <t>Serra Mármore 1.300W - Potência: 1.300 NaN, Diâmetro Disco: 110 NaN, Diâmetro Furo Disco: 20 NaN, Voltagem: 220 NaN, Características Adicionais: Alto Torque, Rolamento Vedado Contra Pó.</t>
  </si>
  <si>
    <t>Serra tico-tico 500 W- Rotação: 3.100 RPM, Capacidade Corte Madeira: 55 MM, Capacidade Corte Aço: 6 MM, Capacidade Corte Alumínio: 10 MM, Aplicação: Marcenaria , Potência: 500 W, Tensão: 110/220</t>
  </si>
  <si>
    <t>Soprador Térmico 2000W com 3 Estágios - Especificações Técnicas::: Número de estágio: 03 estágios;:: Potência 1° estágio: 80 W; :: Temperatura 1° estágio: 50º C; :: Fluxo de ar 1° estágio: 500 Litros/min; :: Potência 2° estágio: 1.000 W; :: Temperatura 2° estágio: 350° C; :: Fluxo de ar 2°; estágio: 300 Litros/min; :: Potência 3° estágio: 2.000 W; :: Temperatura 3° estágio: 550° C; :: Fluxo de ar 3° estágio: 500 Litros/min; :: Tensão (V): 220V; :: Frequência: 60 Hz; :: Segue norma: ABNT NBR IEC 60335-1 e IEC 60335-2-45; :: Massa aproximada(Kg): 700g. Marca / Modelo de Referência: VONDER-6001020127</t>
  </si>
  <si>
    <t xml:space="preserve">Torno / Morsa de Bancada 8 Pol. - Mordentes em aço temperado e cementado; Mordentes substituíveis; Ferro fundido nodular; fuso forjado com rosca trapezoidal; Pintura eletrostática. </t>
  </si>
  <si>
    <t>Vacuômetro Analógico -  Material: Latão , Tipo: Portátil , Modelo: Analógico , Capacidade: 250 , Características Adicionais: Calibrado, Agulha Latão, Escala De O A 76 Cm/Hg</t>
  </si>
  <si>
    <t>Cortador de grama elétrico - Tipo carrinho; com saída lateral rendimento aproximado  de 800m ² /h rodas de termoplástico com bucha sinterizada, base em chapa de aço de 1,9mm de espessura tamanho das rodas: dianteiras - 203 mm / traseiras - 305 mm lâmina em aço especial, de 3mm de espessura, com têmperatura por indução no fio de corte rotação: 60hz voltagem: 220v potência: 2500w motor: monofásico rotação 3600 rpm faixa de corte: 48cm</t>
  </si>
  <si>
    <t>Roçadeira elétrica 1200W. Lâmina/Carretel Nylon - Motor 1200W, Carretel de Nylon duplo com sistema bate libera, lâmina (faca) de 3 pontas, largura máxima corte: 380mm e gatilho com trava de segurança. voltagem: 220v</t>
  </si>
  <si>
    <t>MANUTENÇÃO MENSAL</t>
  </si>
  <si>
    <t>DEPRECIAÇÃO MENSAL</t>
  </si>
  <si>
    <t>CUSTO TOTAL ESTIMADO MENSAL POR EMPREGADO</t>
  </si>
  <si>
    <r>
      <rPr>
        <b/>
        <sz val="10"/>
        <color theme="0"/>
        <rFont val="Calibri"/>
        <charset val="134"/>
        <scheme val="minor"/>
      </rPr>
      <t xml:space="preserve">EQUIPAMENTOS (POSTO: </t>
    </r>
    <r>
      <rPr>
        <b/>
        <sz val="10"/>
        <color rgb="FFFFFF00"/>
        <rFont val="Calibri"/>
        <charset val="134"/>
        <scheme val="minor"/>
      </rPr>
      <t>TÉCNICO DE MANUTENÇÃO PREDIAL</t>
    </r>
    <r>
      <rPr>
        <b/>
        <sz val="10"/>
        <color theme="0"/>
        <rFont val="Calibri"/>
        <charset val="134"/>
        <scheme val="minor"/>
      </rPr>
      <t>)</t>
    </r>
  </si>
  <si>
    <r>
      <rPr>
        <b/>
        <sz val="10"/>
        <color theme="0"/>
        <rFont val="Calibri"/>
        <charset val="134"/>
        <scheme val="minor"/>
      </rPr>
      <t xml:space="preserve">EQUIPAMENTOS (POSTO: </t>
    </r>
    <r>
      <rPr>
        <b/>
        <sz val="10"/>
        <color rgb="FFFFFF00"/>
        <rFont val="Calibri"/>
        <charset val="134"/>
        <scheme val="minor"/>
      </rPr>
      <t>ELETRICISTA</t>
    </r>
    <r>
      <rPr>
        <b/>
        <sz val="10"/>
        <color theme="0"/>
        <rFont val="Calibri"/>
        <charset val="134"/>
        <scheme val="minor"/>
      </rPr>
      <t>)</t>
    </r>
  </si>
  <si>
    <r>
      <rPr>
        <b/>
        <sz val="10"/>
        <color theme="0"/>
        <rFont val="Calibri"/>
        <charset val="134"/>
        <scheme val="minor"/>
      </rPr>
      <t xml:space="preserve">EQUIPAMENTOS (POSTO: </t>
    </r>
    <r>
      <rPr>
        <b/>
        <sz val="10"/>
        <color rgb="FFFFFF00"/>
        <rFont val="Calibri"/>
        <charset val="134"/>
        <scheme val="minor"/>
      </rPr>
      <t>TÉCNICO REFRIGERAÇÃO</t>
    </r>
    <r>
      <rPr>
        <b/>
        <sz val="10"/>
        <color theme="0"/>
        <rFont val="Calibri"/>
        <charset val="134"/>
        <scheme val="minor"/>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</si>
</sst>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176" formatCode="_-* #,##0.00_-;\-* #,##0.00_-;_-* &quot;-&quot;??_-;_-@_-"/>
    <numFmt numFmtId="177" formatCode="_(&quot;R$ &quot;* #,##0.00_);_(&quot;R$ &quot;* \(#,##0.00\);_(&quot;R$ &quot;* &quot;-&quot;??_);_(@_)"/>
    <numFmt numFmtId="178" formatCode="_-* #,##0_-;\-* #,##0_-;_-* &quot;-&quot;_-;_-@_-"/>
    <numFmt numFmtId="179" formatCode="_-&quot;R$&quot;\ * #,##0_-;\-&quot;R$&quot;\ * #,##0_-;_-&quot;R$&quot;\ * &quot;-&quot;_-;_-@_-"/>
    <numFmt numFmtId="180" formatCode="_-&quot;R$ &quot;* #,##0.00_-;&quot;-R$ &quot;* #,##0.00_-;_-&quot;R$ &quot;* \-??_-;_-@_-"/>
    <numFmt numFmtId="181" formatCode="&quot;R$&quot;#,##0.00_);[Red]\(&quot;R$&quot;#,##0.00\)"/>
    <numFmt numFmtId="182" formatCode="&quot;R$&quot;\ #,##0.00;[Red]&quot;R$&quot;\ #,##0.00"/>
    <numFmt numFmtId="183" formatCode="_-&quot;R$&quot;* #,##0.00_-;\-&quot;R$&quot;* #,##0.00_-;_-&quot;R$&quot;* &quot;-&quot;??_-;_-@_-"/>
    <numFmt numFmtId="184" formatCode="_-&quot;R$&quot;\ * #,##0.00_-;\-&quot;R$&quot;\ * #,##0.00_-;_-&quot;R$&quot;\ * &quot;-&quot;??_-;_-@_-"/>
    <numFmt numFmtId="185" formatCode="_-* #,##0.00000_-;\-* #,##0.00000_-;_-* &quot;-&quot;??_-;_-@_-"/>
    <numFmt numFmtId="186" formatCode="&quot;R$&quot;\ #,##0.00;[Red]\-&quot;R$&quot;\ #,##0.00"/>
    <numFmt numFmtId="187" formatCode="0.000%"/>
    <numFmt numFmtId="188" formatCode="_-* #,##0.000_-;\-* #,##0.000_-;_-* &quot;-&quot;???_-;_-@_-"/>
    <numFmt numFmtId="189" formatCode="_-* #,##0.0000_-;\-* #,##0.0000_-;_-* &quot;-&quot;??_-;_-@_-"/>
  </numFmts>
  <fonts count="52">
    <font>
      <sz val="11"/>
      <color theme="1"/>
      <name val="Calibri"/>
      <charset val="134"/>
      <scheme val="minor"/>
    </font>
    <font>
      <b/>
      <sz val="10"/>
      <color theme="0"/>
      <name val="Calibri"/>
      <charset val="134"/>
      <scheme val="minor"/>
    </font>
    <font>
      <b/>
      <sz val="10"/>
      <color rgb="FF000000"/>
      <name val="Calibri"/>
      <charset val="134"/>
      <scheme val="minor"/>
    </font>
    <font>
      <sz val="10"/>
      <name val="Calibri"/>
      <charset val="134"/>
    </font>
    <font>
      <b/>
      <sz val="10"/>
      <color theme="0"/>
      <name val="Calibri"/>
      <charset val="134"/>
    </font>
    <font>
      <sz val="10"/>
      <color theme="1"/>
      <name val="Calibri"/>
      <charset val="134"/>
      <scheme val="minor"/>
    </font>
    <font>
      <b/>
      <sz val="11"/>
      <color rgb="FF000000"/>
      <name val="Calibri"/>
      <charset val="134"/>
      <scheme val="minor"/>
    </font>
    <font>
      <sz val="10"/>
      <name val="Calibri"/>
      <charset val="134"/>
      <scheme val="minor"/>
    </font>
    <font>
      <b/>
      <sz val="10"/>
      <name val="Calibri"/>
      <charset val="134"/>
      <scheme val="minor"/>
    </font>
    <font>
      <b/>
      <sz val="11"/>
      <name val="Calibri"/>
      <charset val="134"/>
      <scheme val="minor"/>
    </font>
    <font>
      <sz val="12"/>
      <name val="Calibri"/>
      <charset val="134"/>
      <scheme val="minor"/>
    </font>
    <font>
      <sz val="11"/>
      <color indexed="8"/>
      <name val="Calibri"/>
      <charset val="134"/>
    </font>
    <font>
      <sz val="11"/>
      <name val="Calibri"/>
      <charset val="134"/>
      <scheme val="minor"/>
    </font>
    <font>
      <sz val="5"/>
      <color theme="1"/>
      <name val="Calibri"/>
      <charset val="134"/>
      <scheme val="minor"/>
    </font>
    <font>
      <sz val="2"/>
      <color theme="1"/>
      <name val="Calibri"/>
      <charset val="134"/>
      <scheme val="minor"/>
    </font>
    <font>
      <sz val="5"/>
      <name val="Calibri"/>
      <charset val="134"/>
      <scheme val="minor"/>
    </font>
    <font>
      <i/>
      <sz val="11"/>
      <color theme="1"/>
      <name val="Calibri"/>
      <charset val="134"/>
      <scheme val="minor"/>
    </font>
    <font>
      <b/>
      <sz val="11"/>
      <color theme="1"/>
      <name val="Calibri"/>
      <charset val="134"/>
      <scheme val="minor"/>
    </font>
    <font>
      <sz val="11"/>
      <color rgb="FFFF0000"/>
      <name val="Calibri"/>
      <charset val="134"/>
      <scheme val="minor"/>
    </font>
    <font>
      <sz val="11"/>
      <color rgb="FF000000"/>
      <name val="Calibri"/>
      <charset val="134"/>
      <scheme val="minor"/>
    </font>
    <font>
      <b/>
      <sz val="11"/>
      <color theme="1"/>
      <name val="Tahoma"/>
      <charset val="134"/>
    </font>
    <font>
      <sz val="11"/>
      <color theme="1"/>
      <name val="Tahoma"/>
      <charset val="134"/>
    </font>
    <font>
      <b/>
      <sz val="10"/>
      <color theme="1"/>
      <name val="Tahoma"/>
      <charset val="134"/>
    </font>
    <font>
      <sz val="10"/>
      <color theme="1"/>
      <name val="Tahoma"/>
      <charset val="134"/>
    </font>
    <font>
      <sz val="11"/>
      <color theme="10"/>
      <name val="Arial"/>
      <charset val="134"/>
    </font>
    <font>
      <b/>
      <sz val="9"/>
      <color theme="1"/>
      <name val="Tahoma"/>
      <charset val="134"/>
    </font>
    <font>
      <sz val="9"/>
      <color theme="1"/>
      <name val="Tahoma"/>
      <charset val="134"/>
    </font>
    <font>
      <u/>
      <sz val="11"/>
      <color theme="1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rgb="FF000000"/>
      <name val="Calibri"/>
      <charset val="134"/>
    </font>
    <font>
      <b/>
      <sz val="10"/>
      <color rgb="FFFFFF00"/>
      <name val="Calibri"/>
      <charset val="134"/>
      <scheme val="minor"/>
    </font>
    <font>
      <b/>
      <i/>
      <sz val="11"/>
      <color theme="1"/>
      <name val="Calibri"/>
      <charset val="134"/>
      <scheme val="minor"/>
    </font>
    <font>
      <sz val="11"/>
      <color theme="3" tint="0.599993896298105"/>
      <name val="Calibri"/>
      <charset val="134"/>
      <scheme val="minor"/>
    </font>
    <font>
      <b/>
      <sz val="11"/>
      <color rgb="FF0070C0"/>
      <name val="Calibri"/>
      <charset val="134"/>
      <scheme val="minor"/>
    </font>
    <font>
      <i/>
      <sz val="11"/>
      <color rgb="FF0070C0"/>
      <name val="Calibri"/>
      <charset val="134"/>
      <scheme val="minor"/>
    </font>
  </fonts>
  <fills count="44">
    <fill>
      <patternFill patternType="none"/>
    </fill>
    <fill>
      <patternFill patternType="gray125"/>
    </fill>
    <fill>
      <patternFill patternType="solid">
        <fgColor theme="9"/>
        <bgColor indexed="64"/>
      </patternFill>
    </fill>
    <fill>
      <patternFill patternType="solid">
        <fgColor theme="9" tint="0.399884029663991"/>
        <bgColor indexed="64"/>
      </patternFill>
    </fill>
    <fill>
      <patternFill patternType="solid">
        <fgColor theme="5" tint="0.399884029663991"/>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6" tint="0.399884029663991"/>
        <bgColor indexed="64"/>
      </patternFill>
    </fill>
    <fill>
      <patternFill patternType="solid">
        <fgColor theme="0" tint="-0.0499893185216834"/>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theme="0" tint="-0.149906918546098"/>
        <bgColor indexed="64"/>
      </patternFill>
    </fill>
    <fill>
      <patternFill patternType="solid">
        <fgColor theme="4" tint="0.599993896298105"/>
        <bgColor indexed="64"/>
      </patternFill>
    </fill>
    <fill>
      <patternFill patternType="solid">
        <fgColor theme="6" tint="0.799890133365886"/>
        <bgColor indexed="64"/>
      </patternFill>
    </fill>
    <fill>
      <patternFill patternType="solid">
        <fgColor theme="7" tint="0.799890133365886"/>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right style="medium">
        <color auto="1"/>
      </right>
      <top/>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5" fillId="0" borderId="0" applyFont="0" applyFill="0" applyBorder="0" applyAlignment="0" applyProtection="0">
      <alignment vertical="center"/>
    </xf>
    <xf numFmtId="179" fontId="5" fillId="0" borderId="0" applyFont="0" applyFill="0" applyBorder="0" applyAlignment="0" applyProtection="0">
      <alignment vertical="center"/>
    </xf>
    <xf numFmtId="0" fontId="27" fillId="0" borderId="0" applyNumberFormat="0" applyFill="0" applyBorder="0" applyAlignment="0" applyProtection="0"/>
    <xf numFmtId="0" fontId="28" fillId="0" borderId="0" applyNumberFormat="0" applyFill="0" applyBorder="0" applyAlignment="0" applyProtection="0">
      <alignment vertical="center"/>
    </xf>
    <xf numFmtId="0" fontId="0" fillId="10" borderId="31" applyNumberFormat="0" applyFont="0" applyAlignment="0" applyProtection="0"/>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32" applyNumberFormat="0" applyFill="0" applyAlignment="0" applyProtection="0"/>
    <xf numFmtId="0" fontId="33" fillId="0" borderId="33" applyNumberFormat="0" applyFill="0" applyAlignment="0" applyProtection="0">
      <alignment vertical="center"/>
    </xf>
    <xf numFmtId="0" fontId="34" fillId="0" borderId="34" applyNumberFormat="0" applyFill="0" applyAlignment="0" applyProtection="0">
      <alignment vertical="center"/>
    </xf>
    <xf numFmtId="0" fontId="34" fillId="0" borderId="0" applyNumberFormat="0" applyFill="0" applyBorder="0" applyAlignment="0" applyProtection="0">
      <alignment vertical="center"/>
    </xf>
    <xf numFmtId="0" fontId="35" fillId="16" borderId="35" applyNumberFormat="0" applyAlignment="0" applyProtection="0">
      <alignment vertical="center"/>
    </xf>
    <xf numFmtId="0" fontId="36" fillId="17" borderId="36" applyNumberFormat="0" applyAlignment="0" applyProtection="0">
      <alignment vertical="center"/>
    </xf>
    <xf numFmtId="0" fontId="37" fillId="17" borderId="35" applyNumberFormat="0" applyAlignment="0" applyProtection="0">
      <alignment vertical="center"/>
    </xf>
    <xf numFmtId="0" fontId="38" fillId="18" borderId="37" applyNumberFormat="0" applyAlignment="0" applyProtection="0">
      <alignment vertical="center"/>
    </xf>
    <xf numFmtId="0" fontId="39" fillId="0" borderId="38" applyNumberFormat="0" applyFill="0" applyAlignment="0" applyProtection="0">
      <alignment vertical="center"/>
    </xf>
    <xf numFmtId="0" fontId="40" fillId="0" borderId="39" applyNumberFormat="0" applyFill="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1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4" fillId="36" borderId="0" applyNumberFormat="0" applyBorder="0" applyAlignment="0" applyProtection="0">
      <alignment vertical="center"/>
    </xf>
    <xf numFmtId="0" fontId="44" fillId="37" borderId="0" applyNumberFormat="0" applyBorder="0" applyAlignment="0" applyProtection="0">
      <alignment vertical="center"/>
    </xf>
    <xf numFmtId="0" fontId="45" fillId="38" borderId="0" applyNumberFormat="0" applyBorder="0" applyAlignment="0" applyProtection="0">
      <alignment vertical="center"/>
    </xf>
    <xf numFmtId="0" fontId="45" fillId="39" borderId="0" applyNumberFormat="0" applyBorder="0" applyAlignment="0" applyProtection="0">
      <alignment vertical="center"/>
    </xf>
    <xf numFmtId="0" fontId="44" fillId="40" borderId="0" applyNumberFormat="0" applyBorder="0" applyAlignment="0" applyProtection="0">
      <alignment vertical="center"/>
    </xf>
    <xf numFmtId="0" fontId="44" fillId="2" borderId="0" applyNumberFormat="0" applyBorder="0" applyAlignment="0" applyProtection="0">
      <alignment vertical="center"/>
    </xf>
    <xf numFmtId="0" fontId="45" fillId="41" borderId="0" applyNumberFormat="0" applyBorder="0" applyAlignment="0" applyProtection="0">
      <alignment vertical="center"/>
    </xf>
    <xf numFmtId="0" fontId="45" fillId="42" borderId="0" applyNumberFormat="0" applyBorder="0" applyAlignment="0" applyProtection="0">
      <alignment vertical="center"/>
    </xf>
    <xf numFmtId="0" fontId="44" fillId="43" borderId="0" applyNumberFormat="0" applyBorder="0" applyAlignment="0" applyProtection="0">
      <alignment vertical="center"/>
    </xf>
    <xf numFmtId="180" fontId="46" fillId="0" borderId="0" applyBorder="0" applyProtection="0"/>
    <xf numFmtId="180" fontId="46" fillId="0" borderId="0" applyBorder="0" applyProtection="0"/>
    <xf numFmtId="0" fontId="46" fillId="0" borderId="0"/>
    <xf numFmtId="0" fontId="46" fillId="0" borderId="0"/>
    <xf numFmtId="9" fontId="46" fillId="0" borderId="0" applyBorder="0" applyProtection="0"/>
    <xf numFmtId="9" fontId="46" fillId="0" borderId="0" applyBorder="0" applyProtection="0"/>
  </cellStyleXfs>
  <cellXfs count="253">
    <xf numFmtId="0" fontId="0" fillId="0" borderId="0" xfId="0"/>
    <xf numFmtId="0" fontId="1" fillId="2" borderId="0" xfId="0" applyFont="1" applyFill="1" applyAlignment="1">
      <alignment horizontal="center"/>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3" borderId="0" xfId="0" applyFont="1" applyFill="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justify" vertical="center" wrapText="1"/>
    </xf>
    <xf numFmtId="181" fontId="3" fillId="4" borderId="0" xfId="0" applyNumberFormat="1" applyFont="1" applyFill="1" applyAlignment="1">
      <alignment horizontal="center" vertical="center" wrapText="1"/>
    </xf>
    <xf numFmtId="181" fontId="3" fillId="0" borderId="0" xfId="0" applyNumberFormat="1" applyFont="1" applyAlignment="1">
      <alignment horizontal="center" vertical="center" wrapText="1"/>
    </xf>
    <xf numFmtId="0" fontId="4" fillId="5" borderId="0" xfId="0" applyFont="1" applyFill="1" applyAlignment="1">
      <alignment horizontal="center"/>
    </xf>
    <xf numFmtId="181" fontId="4" fillId="5" borderId="0" xfId="0" applyNumberFormat="1" applyFont="1" applyFill="1" applyAlignment="1">
      <alignment horizontal="center"/>
    </xf>
    <xf numFmtId="0" fontId="5" fillId="0" borderId="0" xfId="0" applyFont="1" applyAlignment="1">
      <alignment horizontal="center" wrapText="1"/>
    </xf>
    <xf numFmtId="0" fontId="5" fillId="0" borderId="0" xfId="0" applyFont="1"/>
    <xf numFmtId="0" fontId="6" fillId="3" borderId="0" xfId="0" applyFont="1" applyFill="1" applyAlignment="1">
      <alignment horizontal="center" vertical="center" wrapText="1"/>
    </xf>
    <xf numFmtId="0" fontId="0" fillId="0" borderId="0" xfId="0" applyFont="1"/>
    <xf numFmtId="0" fontId="1" fillId="5" borderId="0" xfId="0" applyFont="1" applyFill="1" applyAlignment="1">
      <alignment horizontal="center"/>
    </xf>
    <xf numFmtId="181" fontId="1" fillId="5" borderId="0" xfId="0" applyNumberFormat="1" applyFont="1" applyFill="1" applyAlignment="1">
      <alignment horizontal="center"/>
    </xf>
    <xf numFmtId="182" fontId="0" fillId="0" borderId="0" xfId="0" applyNumberFormat="1"/>
    <xf numFmtId="0" fontId="1" fillId="6" borderId="0" xfId="0" applyFont="1" applyFill="1" applyAlignment="1">
      <alignment horizontal="center"/>
    </xf>
    <xf numFmtId="0" fontId="1" fillId="6" borderId="0" xfId="0" applyFont="1" applyFill="1" applyAlignment="1">
      <alignment horizontal="center" vertical="center" wrapText="1"/>
    </xf>
    <xf numFmtId="0" fontId="1" fillId="6" borderId="0" xfId="0" applyFont="1" applyFill="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justify" wrapText="1"/>
    </xf>
    <xf numFmtId="181" fontId="7" fillId="4" borderId="0" xfId="0" applyNumberFormat="1" applyFont="1" applyFill="1" applyAlignment="1">
      <alignment horizontal="center" vertical="center" wrapText="1"/>
    </xf>
    <xf numFmtId="181" fontId="7" fillId="0" borderId="0" xfId="0" applyNumberFormat="1" applyFont="1" applyAlignment="1">
      <alignment horizontal="center" vertical="center" wrapText="1"/>
    </xf>
    <xf numFmtId="0" fontId="7" fillId="0" borderId="0" xfId="0" applyFont="1" applyAlignment="1">
      <alignment horizontal="justify" vertical="center" wrapText="1"/>
    </xf>
    <xf numFmtId="0" fontId="3" fillId="0" borderId="0" xfId="0" applyFont="1" applyAlignment="1">
      <alignment horizontal="justify" wrapText="1"/>
    </xf>
    <xf numFmtId="0" fontId="5" fillId="0" borderId="0" xfId="0" applyFont="1" applyAlignment="1">
      <alignment horizontal="center" vertical="center" wrapText="1"/>
    </xf>
    <xf numFmtId="0" fontId="3" fillId="0" borderId="0" xfId="0" applyFont="1" applyAlignment="1">
      <alignment vertical="center" wrapText="1"/>
    </xf>
    <xf numFmtId="181" fontId="8" fillId="5" borderId="0" xfId="0" applyNumberFormat="1" applyFont="1" applyFill="1" applyAlignment="1">
      <alignment horizontal="center"/>
    </xf>
    <xf numFmtId="0" fontId="7" fillId="0" borderId="0" xfId="0" applyNumberFormat="1" applyFont="1" applyAlignment="1">
      <alignment horizontal="justify" wrapText="1"/>
    </xf>
    <xf numFmtId="181" fontId="0" fillId="5" borderId="0" xfId="0" applyNumberFormat="1" applyFill="1" applyAlignment="1">
      <alignment horizontal="center"/>
    </xf>
    <xf numFmtId="0" fontId="9" fillId="7" borderId="1" xfId="0" applyFont="1" applyFill="1" applyBorder="1" applyAlignment="1">
      <alignment horizontal="center" vertical="center"/>
    </xf>
    <xf numFmtId="0" fontId="9" fillId="8" borderId="1" xfId="0" applyFont="1" applyFill="1" applyBorder="1" applyAlignment="1">
      <alignment vertical="center" wrapText="1"/>
    </xf>
    <xf numFmtId="0" fontId="9" fillId="8" borderId="1" xfId="0" applyFont="1" applyFill="1" applyBorder="1" applyAlignment="1">
      <alignment horizontal="center" vertical="center"/>
    </xf>
    <xf numFmtId="0" fontId="10" fillId="0" borderId="1" xfId="12" applyFont="1" applyFill="1" applyBorder="1" applyAlignment="1">
      <alignment horizontal="center" vertical="center" wrapText="1"/>
    </xf>
    <xf numFmtId="0" fontId="10" fillId="0" borderId="1" xfId="12" applyFont="1" applyFill="1" applyBorder="1" applyAlignment="1">
      <alignment horizontal="center" vertical="center"/>
    </xf>
    <xf numFmtId="183" fontId="10" fillId="0" borderId="1" xfId="49" applyNumberFormat="1" applyFont="1" applyBorder="1" applyAlignment="1">
      <alignment horizontal="center" vertical="center"/>
    </xf>
    <xf numFmtId="0" fontId="11" fillId="0" borderId="0" xfId="0" applyFont="1"/>
    <xf numFmtId="0" fontId="10" fillId="0" borderId="1" xfId="0" applyFont="1" applyBorder="1"/>
    <xf numFmtId="184" fontId="9" fillId="8" borderId="1" xfId="0" applyNumberFormat="1" applyFont="1" applyFill="1" applyBorder="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left" vertical="top"/>
    </xf>
    <xf numFmtId="10" fontId="10" fillId="0" borderId="1" xfId="53" applyNumberFormat="1" applyFont="1" applyBorder="1" applyAlignment="1">
      <alignment horizontal="center" vertical="center"/>
    </xf>
    <xf numFmtId="0" fontId="12" fillId="3" borderId="1" xfId="0" applyFont="1" applyFill="1" applyBorder="1" applyAlignment="1" applyProtection="1">
      <alignment horizontal="center" vertical="center" wrapText="1"/>
      <protection locked="0"/>
    </xf>
    <xf numFmtId="184" fontId="12" fillId="3" borderId="1" xfId="0" applyNumberFormat="1" applyFont="1" applyFill="1" applyBorder="1" applyAlignment="1" applyProtection="1">
      <alignment vertical="center" wrapText="1"/>
      <protection locked="0"/>
    </xf>
    <xf numFmtId="184" fontId="0" fillId="0" borderId="0" xfId="0" applyNumberFormat="1"/>
    <xf numFmtId="10" fontId="9" fillId="8" borderId="1" xfId="0" applyNumberFormat="1" applyFont="1" applyFill="1" applyBorder="1" applyAlignment="1">
      <alignment horizontal="center" vertical="center"/>
    </xf>
    <xf numFmtId="184" fontId="9" fillId="8" borderId="1" xfId="0" applyNumberFormat="1" applyFont="1" applyFill="1" applyBorder="1" applyAlignment="1">
      <alignment horizontal="center" vertical="center"/>
    </xf>
    <xf numFmtId="0" fontId="9" fillId="3" borderId="1" xfId="0" applyFont="1" applyFill="1" applyBorder="1" applyAlignment="1" applyProtection="1">
      <alignment horizontal="center" vertical="center" wrapText="1"/>
      <protection locked="0"/>
    </xf>
    <xf numFmtId="184" fontId="9" fillId="3" borderId="1" xfId="0" applyNumberFormat="1" applyFont="1" applyFill="1" applyBorder="1" applyAlignment="1" applyProtection="1">
      <alignment vertical="center" wrapText="1"/>
      <protection locked="0"/>
    </xf>
    <xf numFmtId="0" fontId="12" fillId="0" borderId="0" xfId="0" applyFont="1"/>
    <xf numFmtId="0" fontId="0" fillId="0" borderId="0" xfId="0" applyAlignment="1">
      <alignment vertical="center" wrapText="1"/>
    </xf>
    <xf numFmtId="0" fontId="13" fillId="0" borderId="0" xfId="0" applyFont="1" applyAlignment="1">
      <alignment vertical="center"/>
    </xf>
    <xf numFmtId="0" fontId="14" fillId="0" borderId="0" xfId="0" applyFont="1" applyAlignment="1">
      <alignment vertical="center"/>
    </xf>
    <xf numFmtId="0" fontId="0" fillId="9" borderId="0" xfId="0" applyFill="1" applyAlignment="1">
      <alignmen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9" fillId="8" borderId="4" xfId="0" applyFont="1" applyFill="1" applyBorder="1" applyAlignment="1">
      <alignment horizontal="center" vertical="center"/>
    </xf>
    <xf numFmtId="0" fontId="9" fillId="8" borderId="5" xfId="0" applyFont="1" applyFill="1" applyBorder="1" applyAlignment="1">
      <alignment horizontal="center" vertical="center"/>
    </xf>
    <xf numFmtId="0" fontId="9" fillId="0" borderId="2" xfId="0" applyFont="1" applyBorder="1" applyAlignment="1">
      <alignment horizontal="left" vertical="center"/>
    </xf>
    <xf numFmtId="0" fontId="12" fillId="0" borderId="3" xfId="0" applyFont="1" applyBorder="1" applyAlignment="1">
      <alignment horizontal="left" vertical="center"/>
    </xf>
    <xf numFmtId="0" fontId="12" fillId="0" borderId="6" xfId="0" applyFont="1" applyBorder="1" applyAlignment="1">
      <alignment horizontal="left" vertical="center"/>
    </xf>
    <xf numFmtId="0" fontId="12" fillId="0" borderId="2" xfId="0" applyFont="1" applyBorder="1" applyAlignment="1">
      <alignment horizontal="left" vertical="center"/>
    </xf>
    <xf numFmtId="0" fontId="15" fillId="0" borderId="0" xfId="0" applyFont="1" applyAlignment="1">
      <alignment vertical="center"/>
    </xf>
    <xf numFmtId="0" fontId="15" fillId="0" borderId="0" xfId="0" applyFont="1" applyAlignment="1">
      <alignment vertical="center" wrapText="1"/>
    </xf>
    <xf numFmtId="0" fontId="15" fillId="0" borderId="0" xfId="0" applyFont="1" applyAlignment="1">
      <alignment horizontal="center" vertical="center"/>
    </xf>
    <xf numFmtId="0" fontId="9" fillId="8"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58" fontId="12" fillId="3" borderId="1" xfId="0" applyNumberFormat="1" applyFont="1" applyFill="1" applyBorder="1" applyAlignment="1" applyProtection="1">
      <alignment horizontal="center" vertical="center" wrapText="1"/>
      <protection locked="0"/>
    </xf>
    <xf numFmtId="58" fontId="12" fillId="3" borderId="2" xfId="0" applyNumberFormat="1" applyFont="1" applyFill="1" applyBorder="1" applyAlignment="1" applyProtection="1">
      <alignment horizontal="center" vertical="center" wrapText="1"/>
      <protection locked="0"/>
    </xf>
    <xf numFmtId="58" fontId="12" fillId="3" borderId="6" xfId="0" applyNumberFormat="1" applyFont="1" applyFill="1" applyBorder="1" applyAlignment="1" applyProtection="1">
      <alignment horizontal="center" vertical="center" wrapText="1"/>
      <protection locked="0"/>
    </xf>
    <xf numFmtId="0" fontId="12" fillId="3" borderId="2" xfId="0" applyFont="1" applyFill="1" applyBorder="1" applyAlignment="1" applyProtection="1">
      <alignment horizontal="center" vertical="center" wrapText="1"/>
      <protection locked="0"/>
    </xf>
    <xf numFmtId="0" fontId="12" fillId="3" borderId="6" xfId="0" applyFont="1" applyFill="1" applyBorder="1" applyAlignment="1" applyProtection="1">
      <alignment horizontal="center" vertical="center" wrapText="1"/>
      <protection locked="0"/>
    </xf>
    <xf numFmtId="177" fontId="12" fillId="3" borderId="1" xfId="2" applyFont="1" applyFill="1" applyBorder="1" applyAlignment="1" applyProtection="1">
      <alignment horizontal="center" vertical="center" wrapText="1"/>
      <protection locked="0"/>
    </xf>
    <xf numFmtId="0" fontId="12" fillId="0" borderId="0" xfId="0" applyFont="1" applyAlignment="1">
      <alignment horizontal="center" vertical="center" wrapText="1"/>
    </xf>
    <xf numFmtId="0" fontId="9" fillId="0" borderId="0" xfId="0" applyFont="1" applyAlignment="1">
      <alignment horizontal="center" vertical="center"/>
    </xf>
    <xf numFmtId="0" fontId="16" fillId="10" borderId="0" xfId="8" applyFont="1" applyBorder="1" applyAlignment="1">
      <alignment horizontal="left" vertical="center" wrapText="1"/>
    </xf>
    <xf numFmtId="0" fontId="9" fillId="7" borderId="7" xfId="0" applyFont="1" applyFill="1" applyBorder="1" applyAlignment="1">
      <alignment horizontal="center" vertical="center"/>
    </xf>
    <xf numFmtId="0" fontId="9" fillId="7" borderId="8" xfId="0" applyFont="1" applyFill="1" applyBorder="1" applyAlignment="1">
      <alignment horizontal="center" vertical="center"/>
    </xf>
    <xf numFmtId="0" fontId="9" fillId="7" borderId="9" xfId="0" applyFont="1" applyFill="1" applyBorder="1" applyAlignment="1">
      <alignment horizontal="center" vertical="center"/>
    </xf>
    <xf numFmtId="0" fontId="9" fillId="8" borderId="10" xfId="0" applyFont="1" applyFill="1" applyBorder="1" applyAlignment="1">
      <alignment horizontal="center" vertical="center" wrapText="1"/>
    </xf>
    <xf numFmtId="0" fontId="9" fillId="8" borderId="2" xfId="0" applyFont="1" applyFill="1" applyBorder="1" applyAlignment="1">
      <alignment vertical="center" wrapText="1"/>
    </xf>
    <xf numFmtId="0" fontId="9" fillId="8" borderId="3"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2" xfId="0" applyFont="1" applyBorder="1" applyAlignment="1">
      <alignment vertical="center" wrapText="1"/>
    </xf>
    <xf numFmtId="177" fontId="12" fillId="3" borderId="11" xfId="2" applyFont="1" applyFill="1" applyBorder="1" applyAlignment="1" applyProtection="1">
      <alignment horizontal="center" vertical="center" wrapText="1"/>
      <protection locked="0"/>
    </xf>
    <xf numFmtId="9" fontId="12" fillId="0" borderId="1" xfId="3" applyFont="1" applyFill="1" applyBorder="1" applyAlignment="1" applyProtection="1">
      <alignment horizontal="center" vertical="center" wrapText="1"/>
      <protection locked="0"/>
    </xf>
    <xf numFmtId="177" fontId="12" fillId="0" borderId="1" xfId="0" applyNumberFormat="1" applyFont="1" applyBorder="1" applyAlignment="1">
      <alignment vertical="center" wrapText="1"/>
    </xf>
    <xf numFmtId="176" fontId="0" fillId="0" borderId="0" xfId="0" applyNumberFormat="1" applyAlignment="1">
      <alignment vertical="center"/>
    </xf>
    <xf numFmtId="185" fontId="0" fillId="0" borderId="0" xfId="0" applyNumberFormat="1" applyAlignment="1">
      <alignment vertical="center"/>
    </xf>
    <xf numFmtId="177" fontId="0" fillId="0" borderId="0" xfId="0" applyNumberFormat="1" applyAlignment="1">
      <alignment vertical="center"/>
    </xf>
    <xf numFmtId="0" fontId="0" fillId="0" borderId="1" xfId="0" applyBorder="1" applyAlignment="1">
      <alignment vertical="center"/>
    </xf>
    <xf numFmtId="0" fontId="9" fillId="8" borderId="12" xfId="0" applyFont="1" applyFill="1" applyBorder="1" applyAlignment="1">
      <alignment horizontal="center" vertical="center" wrapText="1"/>
    </xf>
    <xf numFmtId="0" fontId="9" fillId="8" borderId="13" xfId="0" applyFont="1" applyFill="1" applyBorder="1" applyAlignment="1">
      <alignment horizontal="center" vertical="center" wrapText="1"/>
    </xf>
    <xf numFmtId="177" fontId="9" fillId="9" borderId="14" xfId="2" applyFont="1" applyFill="1" applyBorder="1" applyAlignment="1" applyProtection="1">
      <alignment horizontal="center" vertical="center" wrapText="1"/>
    </xf>
    <xf numFmtId="0" fontId="9" fillId="7" borderId="15" xfId="0" applyFont="1" applyFill="1" applyBorder="1" applyAlignment="1">
      <alignment horizontal="left" vertical="center"/>
    </xf>
    <xf numFmtId="0" fontId="9" fillId="7" borderId="16" xfId="0" applyFont="1" applyFill="1" applyBorder="1" applyAlignment="1">
      <alignment horizontal="left" vertical="center"/>
    </xf>
    <xf numFmtId="0" fontId="9" fillId="7" borderId="17" xfId="0" applyFont="1" applyFill="1" applyBorder="1" applyAlignment="1">
      <alignment horizontal="left" vertical="center"/>
    </xf>
    <xf numFmtId="0" fontId="9" fillId="8" borderId="1" xfId="0" applyFont="1" applyFill="1" applyBorder="1" applyAlignment="1">
      <alignment horizontal="left" vertical="center" wrapText="1"/>
    </xf>
    <xf numFmtId="10" fontId="12" fillId="0" borderId="1" xfId="3" applyNumberFormat="1" applyFont="1" applyFill="1" applyBorder="1" applyAlignment="1" applyProtection="1">
      <alignment horizontal="center" vertical="center" wrapText="1"/>
    </xf>
    <xf numFmtId="177" fontId="12" fillId="9" borderId="11" xfId="2" applyFont="1" applyFill="1" applyBorder="1" applyAlignment="1" applyProtection="1">
      <alignment horizontal="center" vertical="center" wrapText="1"/>
    </xf>
    <xf numFmtId="10" fontId="12" fillId="0" borderId="1" xfId="0" applyNumberFormat="1" applyFont="1" applyBorder="1" applyAlignment="1">
      <alignment horizontal="center" vertical="center" wrapText="1"/>
    </xf>
    <xf numFmtId="177" fontId="12" fillId="0" borderId="11" xfId="2" applyFont="1" applyFill="1" applyBorder="1" applyAlignment="1" applyProtection="1">
      <alignment horizontal="center" vertical="center" wrapText="1"/>
    </xf>
    <xf numFmtId="0" fontId="9" fillId="8" borderId="18" xfId="0" applyFont="1" applyFill="1" applyBorder="1" applyAlignment="1">
      <alignment horizontal="center" vertical="center" wrapText="1"/>
    </xf>
    <xf numFmtId="10" fontId="9" fillId="8" borderId="1" xfId="0" applyNumberFormat="1" applyFont="1" applyFill="1" applyBorder="1" applyAlignment="1">
      <alignment horizontal="center" vertical="center" wrapText="1"/>
    </xf>
    <xf numFmtId="177" fontId="9" fillId="8" borderId="11" xfId="2" applyFont="1" applyFill="1" applyBorder="1" applyAlignment="1" applyProtection="1">
      <alignment horizontal="center" vertical="center" wrapText="1"/>
    </xf>
    <xf numFmtId="0" fontId="0" fillId="0" borderId="19" xfId="0" applyBorder="1" applyAlignment="1">
      <alignment vertical="center"/>
    </xf>
    <xf numFmtId="0" fontId="0" fillId="0" borderId="20" xfId="0" applyBorder="1" applyAlignment="1">
      <alignment horizontal="center" vertical="center"/>
    </xf>
    <xf numFmtId="0" fontId="17" fillId="7" borderId="19" xfId="0" applyFont="1" applyFill="1" applyBorder="1" applyAlignment="1">
      <alignment horizontal="center" vertical="center" wrapText="1"/>
    </xf>
    <xf numFmtId="0" fontId="17" fillId="7" borderId="0" xfId="0" applyFont="1" applyFill="1" applyAlignment="1">
      <alignment horizontal="center" vertical="center" wrapText="1"/>
    </xf>
    <xf numFmtId="0" fontId="9" fillId="8" borderId="0" xfId="0" applyFont="1" applyFill="1" applyAlignment="1">
      <alignment horizontal="center" vertical="center" wrapText="1"/>
    </xf>
    <xf numFmtId="177" fontId="0" fillId="0" borderId="20" xfId="0" applyNumberFormat="1" applyBorder="1" applyAlignment="1">
      <alignment horizontal="center" vertical="center"/>
    </xf>
    <xf numFmtId="177" fontId="17" fillId="0" borderId="20" xfId="0" applyNumberFormat="1" applyFont="1" applyBorder="1" applyAlignment="1">
      <alignment horizontal="center" vertical="center"/>
    </xf>
    <xf numFmtId="177" fontId="12" fillId="0" borderId="11" xfId="2" applyFont="1" applyFill="1" applyBorder="1" applyAlignment="1" applyProtection="1">
      <alignment horizontal="center" vertical="center"/>
    </xf>
    <xf numFmtId="10" fontId="18" fillId="11" borderId="1" xfId="0" applyNumberFormat="1" applyFont="1" applyFill="1" applyBorder="1" applyAlignment="1" applyProtection="1">
      <alignment horizontal="center" vertical="center" wrapText="1"/>
      <protection locked="0"/>
    </xf>
    <xf numFmtId="0" fontId="14" fillId="0" borderId="19" xfId="0" applyFont="1" applyBorder="1" applyAlignment="1">
      <alignment vertical="center"/>
    </xf>
    <xf numFmtId="0" fontId="14" fillId="0" borderId="0" xfId="0" applyFont="1" applyAlignment="1">
      <alignment vertical="center" wrapText="1"/>
    </xf>
    <xf numFmtId="0" fontId="14" fillId="0" borderId="20" xfId="0" applyFont="1" applyBorder="1" applyAlignment="1">
      <alignment horizontal="center" vertical="center"/>
    </xf>
    <xf numFmtId="0" fontId="9" fillId="8" borderId="2" xfId="0" applyFont="1" applyFill="1" applyBorder="1" applyAlignment="1">
      <alignment horizontal="left" vertical="center" wrapText="1"/>
    </xf>
    <xf numFmtId="0" fontId="9" fillId="8" borderId="21" xfId="0" applyFont="1" applyFill="1" applyBorder="1" applyAlignment="1">
      <alignment horizontal="center" vertical="center" wrapText="1"/>
    </xf>
    <xf numFmtId="186" fontId="12" fillId="9" borderId="22" xfId="0" applyNumberFormat="1" applyFont="1" applyFill="1" applyBorder="1" applyAlignment="1">
      <alignment horizontal="center" vertical="center" wrapText="1"/>
    </xf>
    <xf numFmtId="0" fontId="12" fillId="0" borderId="10" xfId="0" applyFont="1" applyBorder="1" applyAlignment="1">
      <alignment horizontal="center" vertical="center"/>
    </xf>
    <xf numFmtId="0" fontId="12" fillId="0" borderId="1" xfId="0" applyFont="1" applyBorder="1" applyAlignment="1">
      <alignment vertical="center"/>
    </xf>
    <xf numFmtId="0" fontId="12" fillId="9" borderId="22" xfId="0" applyFont="1" applyFill="1" applyBorder="1" applyAlignment="1">
      <alignment horizontal="center" vertical="center" wrapText="1"/>
    </xf>
    <xf numFmtId="9" fontId="12" fillId="0" borderId="22" xfId="0" applyNumberFormat="1" applyFont="1" applyBorder="1" applyAlignment="1">
      <alignment horizontal="center" vertical="center" wrapText="1"/>
    </xf>
    <xf numFmtId="0" fontId="9" fillId="8" borderId="6" xfId="0" applyFont="1" applyFill="1" applyBorder="1" applyAlignment="1">
      <alignment horizontal="center" vertical="center" wrapText="1"/>
    </xf>
    <xf numFmtId="0" fontId="9" fillId="8" borderId="3" xfId="0" applyFont="1" applyFill="1" applyBorder="1" applyAlignment="1">
      <alignment horizontal="left" vertical="center" wrapText="1"/>
    </xf>
    <xf numFmtId="0" fontId="9" fillId="0" borderId="10" xfId="0" applyFont="1" applyBorder="1" applyAlignment="1">
      <alignment horizontal="center" vertical="center" wrapText="1"/>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177" fontId="9" fillId="8" borderId="14" xfId="2" applyFont="1" applyFill="1" applyBorder="1" applyAlignment="1" applyProtection="1">
      <alignment horizontal="center" vertical="center" wrapText="1"/>
    </xf>
    <xf numFmtId="0" fontId="16" fillId="10" borderId="1" xfId="8" applyFont="1" applyBorder="1" applyAlignment="1">
      <alignment horizontal="left" vertical="center" wrapText="1"/>
    </xf>
    <xf numFmtId="0" fontId="9" fillId="7" borderId="7" xfId="0" applyFont="1" applyFill="1" applyBorder="1" applyAlignment="1">
      <alignment horizontal="left" vertical="center"/>
    </xf>
    <xf numFmtId="0" fontId="9" fillId="7" borderId="8" xfId="0" applyFont="1" applyFill="1" applyBorder="1" applyAlignment="1">
      <alignment horizontal="left" vertical="center"/>
    </xf>
    <xf numFmtId="0" fontId="9" fillId="7" borderId="9" xfId="0" applyFont="1" applyFill="1" applyBorder="1" applyAlignment="1">
      <alignment horizontal="left" vertical="center"/>
    </xf>
    <xf numFmtId="0" fontId="9" fillId="8" borderId="2" xfId="0" applyFont="1" applyFill="1" applyBorder="1" applyAlignment="1">
      <alignment horizontal="center" vertical="center" wrapText="1"/>
    </xf>
    <xf numFmtId="10" fontId="12" fillId="3" borderId="1" xfId="0" applyNumberFormat="1" applyFont="1" applyFill="1" applyBorder="1" applyAlignment="1" applyProtection="1">
      <alignment horizontal="center" vertical="center" wrapText="1"/>
      <protection locked="0"/>
    </xf>
    <xf numFmtId="187" fontId="12" fillId="3" borderId="1" xfId="0" applyNumberFormat="1" applyFont="1" applyFill="1" applyBorder="1" applyAlignment="1" applyProtection="1">
      <alignment horizontal="center" vertical="center" wrapText="1"/>
      <protection locked="0"/>
    </xf>
    <xf numFmtId="10" fontId="0" fillId="0" borderId="0" xfId="3" applyNumberFormat="1" applyFont="1" applyAlignment="1">
      <alignment vertical="center"/>
    </xf>
    <xf numFmtId="0" fontId="9" fillId="8" borderId="23" xfId="0" applyFont="1" applyFill="1" applyBorder="1" applyAlignment="1">
      <alignment horizontal="center" vertical="center" wrapText="1"/>
    </xf>
    <xf numFmtId="10" fontId="9" fillId="8" borderId="24" xfId="0" applyNumberFormat="1" applyFont="1" applyFill="1" applyBorder="1" applyAlignment="1">
      <alignment horizontal="center" vertical="center" wrapText="1"/>
    </xf>
    <xf numFmtId="187" fontId="12" fillId="3" borderId="1" xfId="3" applyNumberFormat="1" applyFont="1" applyFill="1" applyBorder="1" applyAlignment="1" applyProtection="1">
      <alignment horizontal="center" vertical="center" wrapText="1"/>
      <protection locked="0"/>
    </xf>
    <xf numFmtId="0" fontId="0" fillId="0" borderId="0" xfId="3" applyNumberFormat="1" applyFont="1" applyAlignment="1">
      <alignment vertical="center"/>
    </xf>
    <xf numFmtId="188" fontId="0" fillId="0" borderId="0" xfId="0" applyNumberFormat="1" applyAlignment="1">
      <alignment vertical="center"/>
    </xf>
    <xf numFmtId="187" fontId="0" fillId="0" borderId="0" xfId="0" applyNumberFormat="1" applyAlignment="1">
      <alignment vertical="center"/>
    </xf>
    <xf numFmtId="10" fontId="12" fillId="3" borderId="1" xfId="3" applyNumberFormat="1" applyFont="1" applyFill="1" applyBorder="1" applyAlignment="1" applyProtection="1">
      <alignment horizontal="center" vertical="center" wrapText="1"/>
      <protection locked="0"/>
    </xf>
    <xf numFmtId="189" fontId="0" fillId="0" borderId="0" xfId="0" applyNumberFormat="1" applyAlignment="1">
      <alignment vertical="center"/>
    </xf>
    <xf numFmtId="177" fontId="12" fillId="3" borderId="1" xfId="2" applyFont="1" applyFill="1" applyBorder="1" applyAlignment="1" applyProtection="1">
      <alignment vertical="center" wrapText="1"/>
      <protection locked="0"/>
    </xf>
    <xf numFmtId="0" fontId="9" fillId="8" borderId="6" xfId="0" applyFont="1" applyFill="1" applyBorder="1" applyAlignment="1">
      <alignment horizontal="left" vertical="center" wrapText="1"/>
    </xf>
    <xf numFmtId="0" fontId="0" fillId="0" borderId="2" xfId="0" applyBorder="1" applyAlignment="1">
      <alignment horizontal="left" vertical="center"/>
    </xf>
    <xf numFmtId="0" fontId="0" fillId="0" borderId="6" xfId="0" applyBorder="1" applyAlignment="1">
      <alignment horizontal="left" vertical="center"/>
    </xf>
    <xf numFmtId="183" fontId="12" fillId="0" borderId="11" xfId="2" applyNumberFormat="1" applyFont="1" applyFill="1" applyBorder="1" applyAlignment="1" applyProtection="1">
      <alignment horizontal="center" vertical="center" wrapText="1"/>
    </xf>
    <xf numFmtId="0" fontId="0" fillId="0" borderId="3" xfId="0" applyBorder="1" applyAlignment="1">
      <alignment horizontal="left" vertical="center"/>
    </xf>
    <xf numFmtId="0" fontId="9" fillId="9" borderId="0" xfId="0" applyFont="1" applyFill="1" applyAlignment="1">
      <alignment horizontal="center" vertical="center" wrapText="1"/>
    </xf>
    <xf numFmtId="177" fontId="9" fillId="9" borderId="0" xfId="2" applyFont="1" applyFill="1" applyBorder="1" applyAlignment="1" applyProtection="1">
      <alignment horizontal="center" vertical="center" wrapText="1"/>
    </xf>
    <xf numFmtId="176" fontId="0" fillId="0" borderId="0" xfId="1" applyFont="1" applyFill="1" applyBorder="1" applyAlignment="1" applyProtection="1">
      <alignment vertical="center"/>
    </xf>
    <xf numFmtId="0" fontId="12" fillId="0" borderId="6" xfId="0" applyFont="1" applyBorder="1" applyAlignment="1">
      <alignment horizontal="left" vertical="center" wrapText="1"/>
    </xf>
    <xf numFmtId="176" fontId="17" fillId="0" borderId="0" xfId="0" applyNumberFormat="1" applyFont="1" applyAlignment="1">
      <alignment vertical="center"/>
    </xf>
    <xf numFmtId="177" fontId="12" fillId="3" borderId="25" xfId="2" applyFont="1" applyFill="1" applyBorder="1" applyAlignment="1" applyProtection="1">
      <alignment horizontal="center" vertical="center" wrapText="1"/>
      <protection locked="0"/>
    </xf>
    <xf numFmtId="0" fontId="9" fillId="0" borderId="0" xfId="0" applyFont="1" applyAlignment="1">
      <alignment horizontal="left" vertical="center" wrapText="1"/>
    </xf>
    <xf numFmtId="176" fontId="17" fillId="0" borderId="0" xfId="0" applyNumberFormat="1" applyFont="1" applyAlignment="1">
      <alignment horizontal="left" vertical="center"/>
    </xf>
    <xf numFmtId="0" fontId="12" fillId="8" borderId="18" xfId="0" applyFont="1" applyFill="1" applyBorder="1" applyAlignment="1">
      <alignment horizontal="center" vertical="center" wrapText="1"/>
    </xf>
    <xf numFmtId="0" fontId="12" fillId="8" borderId="3" xfId="0" applyFont="1" applyFill="1" applyBorder="1" applyAlignment="1">
      <alignment horizontal="center" vertical="center" wrapText="1"/>
    </xf>
    <xf numFmtId="10" fontId="12" fillId="8" borderId="1" xfId="0" applyNumberFormat="1" applyFont="1" applyFill="1" applyBorder="1" applyAlignment="1">
      <alignment horizontal="center" vertical="center" wrapText="1"/>
    </xf>
    <xf numFmtId="177" fontId="12" fillId="8" borderId="11" xfId="2" applyFont="1" applyFill="1" applyBorder="1" applyAlignment="1" applyProtection="1">
      <alignment horizontal="center" vertical="center" wrapText="1"/>
    </xf>
    <xf numFmtId="0" fontId="12" fillId="8" borderId="10" xfId="0" applyFont="1" applyFill="1" applyBorder="1" applyAlignment="1">
      <alignment horizontal="center" vertical="center" wrapText="1"/>
    </xf>
    <xf numFmtId="0" fontId="12" fillId="8" borderId="2" xfId="0" applyFont="1" applyFill="1" applyBorder="1" applyAlignment="1">
      <alignment horizontal="left" vertical="center" wrapText="1"/>
    </xf>
    <xf numFmtId="0" fontId="12" fillId="8" borderId="3" xfId="0" applyFont="1" applyFill="1" applyBorder="1" applyAlignment="1">
      <alignment horizontal="left" vertical="center" wrapText="1"/>
    </xf>
    <xf numFmtId="0" fontId="12" fillId="8" borderId="21" xfId="0" applyFont="1" applyFill="1" applyBorder="1" applyAlignment="1">
      <alignment horizontal="left" vertical="center" wrapText="1"/>
    </xf>
    <xf numFmtId="0" fontId="12" fillId="8" borderId="6" xfId="0" applyFont="1" applyFill="1" applyBorder="1" applyAlignment="1">
      <alignment horizontal="center" vertical="center" wrapText="1"/>
    </xf>
    <xf numFmtId="177" fontId="12" fillId="8" borderId="21" xfId="2" applyFont="1" applyFill="1" applyBorder="1" applyAlignment="1" applyProtection="1">
      <alignment horizontal="center" vertical="center" wrapText="1"/>
    </xf>
    <xf numFmtId="0" fontId="9" fillId="8" borderId="26" xfId="0" applyFont="1" applyFill="1" applyBorder="1" applyAlignment="1">
      <alignment horizontal="center" vertical="center" wrapText="1"/>
    </xf>
    <xf numFmtId="0" fontId="9" fillId="8" borderId="24" xfId="0" applyFont="1" applyFill="1" applyBorder="1" applyAlignment="1">
      <alignment horizontal="center" vertical="center" wrapText="1"/>
    </xf>
    <xf numFmtId="0" fontId="12" fillId="9" borderId="0" xfId="0" applyFont="1" applyFill="1" applyAlignment="1">
      <alignment horizontal="center" vertical="center"/>
    </xf>
    <xf numFmtId="10" fontId="9" fillId="9" borderId="0" xfId="0" applyNumberFormat="1" applyFont="1" applyFill="1" applyAlignment="1">
      <alignment horizontal="center" vertical="center" wrapText="1"/>
    </xf>
    <xf numFmtId="176" fontId="9" fillId="9" borderId="0" xfId="1" applyFont="1" applyFill="1" applyBorder="1" applyAlignment="1" applyProtection="1">
      <alignment horizontal="center" vertical="center" wrapText="1"/>
    </xf>
    <xf numFmtId="0" fontId="9" fillId="8" borderId="18"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8" xfId="0" applyFont="1" applyBorder="1" applyAlignment="1">
      <alignment horizontal="center" vertical="center" wrapText="1"/>
    </xf>
    <xf numFmtId="0" fontId="12" fillId="9" borderId="2" xfId="0" applyFont="1" applyFill="1" applyBorder="1" applyAlignment="1">
      <alignment horizontal="left" vertical="center" wrapText="1"/>
    </xf>
    <xf numFmtId="0" fontId="12" fillId="9" borderId="6" xfId="0" applyFont="1" applyFill="1" applyBorder="1" applyAlignment="1">
      <alignment horizontal="left" vertical="center" wrapText="1"/>
    </xf>
    <xf numFmtId="0" fontId="12" fillId="0" borderId="11" xfId="1" applyNumberFormat="1" applyFont="1" applyFill="1" applyBorder="1" applyAlignment="1" applyProtection="1">
      <alignment horizontal="center" vertical="center" wrapText="1"/>
    </xf>
    <xf numFmtId="177" fontId="12" fillId="3" borderId="2" xfId="2" applyFont="1" applyFill="1" applyBorder="1" applyAlignment="1" applyProtection="1">
      <alignment horizontal="center" vertical="center" wrapText="1"/>
      <protection locked="0"/>
    </xf>
    <xf numFmtId="177" fontId="12" fillId="3" borderId="6" xfId="2" applyFont="1" applyFill="1" applyBorder="1" applyAlignment="1" applyProtection="1">
      <alignment horizontal="center" vertical="center" wrapText="1"/>
      <protection locked="0"/>
    </xf>
    <xf numFmtId="10" fontId="12" fillId="0" borderId="1" xfId="0" applyNumberFormat="1" applyFont="1" applyBorder="1" applyAlignment="1" applyProtection="1">
      <alignment horizontal="center" vertical="center" wrapText="1"/>
      <protection locked="0"/>
    </xf>
    <xf numFmtId="0" fontId="17" fillId="12" borderId="2" xfId="0" applyFont="1" applyFill="1" applyBorder="1" applyAlignment="1">
      <alignment horizontal="center" vertical="center"/>
    </xf>
    <xf numFmtId="0" fontId="17" fillId="12" borderId="3" xfId="0" applyFont="1" applyFill="1" applyBorder="1" applyAlignment="1">
      <alignment horizontal="center" vertical="center"/>
    </xf>
    <xf numFmtId="0" fontId="17" fillId="12" borderId="1" xfId="0" applyFont="1" applyFill="1" applyBorder="1" applyAlignment="1">
      <alignment horizontal="center" vertical="center" wrapText="1"/>
    </xf>
    <xf numFmtId="0" fontId="17" fillId="12" borderId="27" xfId="0" applyFont="1" applyFill="1" applyBorder="1" applyAlignment="1">
      <alignment horizontal="center" vertical="center" wrapText="1"/>
    </xf>
    <xf numFmtId="0" fontId="17" fillId="12" borderId="1" xfId="0" applyFont="1" applyFill="1" applyBorder="1" applyAlignment="1">
      <alignment horizontal="center" vertical="center"/>
    </xf>
    <xf numFmtId="0" fontId="17" fillId="12" borderId="22" xfId="0" applyFont="1" applyFill="1" applyBorder="1" applyAlignment="1">
      <alignment horizontal="center" vertical="center" wrapText="1"/>
    </xf>
    <xf numFmtId="0" fontId="0" fillId="12" borderId="1" xfId="0" applyFill="1" applyBorder="1" applyAlignment="1">
      <alignment horizontal="center" vertical="center"/>
    </xf>
    <xf numFmtId="0" fontId="0" fillId="0" borderId="1" xfId="0" applyBorder="1" applyAlignment="1">
      <alignment horizontal="center" vertical="center"/>
    </xf>
    <xf numFmtId="177" fontId="0" fillId="0" borderId="1" xfId="2" applyFont="1" applyBorder="1" applyAlignment="1">
      <alignment horizontal="center" vertical="center"/>
    </xf>
    <xf numFmtId="176" fontId="0" fillId="0" borderId="0" xfId="0" applyNumberFormat="1"/>
    <xf numFmtId="0" fontId="17" fillId="0" borderId="4" xfId="0" applyFont="1" applyBorder="1" applyAlignment="1">
      <alignment horizontal="right" vertical="center"/>
    </xf>
    <xf numFmtId="0" fontId="17" fillId="13" borderId="1" xfId="0" applyFont="1" applyFill="1" applyBorder="1" applyAlignment="1">
      <alignment horizontal="center" vertical="center"/>
    </xf>
    <xf numFmtId="177" fontId="17" fillId="13" borderId="1" xfId="2" applyFont="1" applyFill="1" applyBorder="1" applyAlignment="1">
      <alignment horizontal="center" vertical="center"/>
    </xf>
    <xf numFmtId="0" fontId="0" fillId="0" borderId="0" xfId="0" applyAlignment="1">
      <alignment horizontal="center"/>
    </xf>
    <xf numFmtId="0" fontId="20"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horizontal="center"/>
    </xf>
    <xf numFmtId="0" fontId="22" fillId="0" borderId="0" xfId="0" applyFont="1" applyAlignment="1">
      <alignment horizontal="justify" vertical="center" wrapText="1"/>
    </xf>
    <xf numFmtId="0" fontId="23" fillId="0" borderId="0" xfId="0" applyFont="1" applyAlignment="1">
      <alignment horizontal="justify" vertical="center" wrapText="1"/>
    </xf>
    <xf numFmtId="0" fontId="20" fillId="0" borderId="0" xfId="0" applyFont="1" applyAlignment="1">
      <alignment horizontal="center"/>
    </xf>
    <xf numFmtId="0" fontId="20" fillId="0" borderId="1" xfId="0" applyFont="1" applyBorder="1" applyAlignment="1">
      <alignment horizontal="left" vertical="center"/>
    </xf>
    <xf numFmtId="0" fontId="23" fillId="0" borderId="1" xfId="0" applyFont="1" applyBorder="1" applyAlignment="1">
      <alignment horizontal="left" vertical="center"/>
    </xf>
    <xf numFmtId="0" fontId="20" fillId="0" borderId="1" xfId="0" applyFont="1" applyBorder="1" applyAlignment="1">
      <alignment horizontal="center" vertical="center"/>
    </xf>
    <xf numFmtId="0" fontId="23" fillId="0" borderId="1" xfId="0" applyFont="1" applyBorder="1" applyAlignment="1">
      <alignment horizontal="center" vertical="center"/>
    </xf>
    <xf numFmtId="0" fontId="24" fillId="0" borderId="1" xfId="6" applyFont="1" applyBorder="1" applyAlignment="1">
      <alignment horizontal="left" vertical="center"/>
    </xf>
    <xf numFmtId="0" fontId="23" fillId="0" borderId="4" xfId="0" applyFont="1" applyBorder="1" applyAlignment="1">
      <alignment horizontal="center"/>
    </xf>
    <xf numFmtId="0" fontId="25" fillId="14" borderId="1" xfId="0" applyFont="1" applyFill="1" applyBorder="1" applyAlignment="1">
      <alignment horizontal="center" vertical="center" wrapText="1"/>
    </xf>
    <xf numFmtId="0" fontId="25" fillId="14" borderId="27" xfId="0" applyFont="1" applyFill="1" applyBorder="1" applyAlignment="1">
      <alignment horizontal="center" vertical="center" wrapText="1"/>
    </xf>
    <xf numFmtId="0" fontId="25" fillId="14" borderId="1" xfId="0" applyFont="1" applyFill="1" applyBorder="1" applyAlignment="1">
      <alignment horizontal="center" vertical="center"/>
    </xf>
    <xf numFmtId="0" fontId="25" fillId="14" borderId="22" xfId="0" applyFont="1" applyFill="1" applyBorder="1" applyAlignment="1">
      <alignment horizontal="center" vertical="center" wrapText="1"/>
    </xf>
    <xf numFmtId="0" fontId="26" fillId="0" borderId="1" xfId="0" applyFont="1" applyBorder="1" applyAlignment="1">
      <alignment horizontal="center" vertical="center"/>
    </xf>
    <xf numFmtId="0" fontId="26" fillId="0" borderId="1" xfId="2" applyNumberFormat="1" applyFont="1" applyBorder="1" applyAlignment="1">
      <alignment horizontal="center" vertical="center"/>
    </xf>
    <xf numFmtId="177" fontId="26" fillId="0" borderId="1" xfId="2" applyFont="1" applyBorder="1" applyAlignment="1">
      <alignment horizontal="center" vertical="center"/>
    </xf>
    <xf numFmtId="0" fontId="25" fillId="0" borderId="4" xfId="0" applyFont="1" applyBorder="1" applyAlignment="1">
      <alignment horizontal="right" vertical="center"/>
    </xf>
    <xf numFmtId="0" fontId="25" fillId="0" borderId="0" xfId="0" applyFont="1" applyAlignment="1">
      <alignment horizontal="right" vertical="center"/>
    </xf>
    <xf numFmtId="0" fontId="25" fillId="13" borderId="1" xfId="0" applyFont="1" applyFill="1" applyBorder="1" applyAlignment="1">
      <alignment horizontal="center" vertical="center"/>
    </xf>
    <xf numFmtId="177" fontId="25" fillId="13" borderId="1" xfId="2" applyFont="1" applyFill="1" applyBorder="1" applyAlignment="1">
      <alignment horizontal="center" vertical="center"/>
    </xf>
    <xf numFmtId="0" fontId="23" fillId="0" borderId="0" xfId="0" applyFont="1" applyAlignment="1">
      <alignment horizontal="center"/>
    </xf>
    <xf numFmtId="0" fontId="22" fillId="8" borderId="28" xfId="0" applyFont="1" applyFill="1" applyBorder="1" applyAlignment="1">
      <alignment horizontal="center" vertical="center"/>
    </xf>
    <xf numFmtId="0" fontId="22" fillId="8" borderId="4" xfId="0" applyFont="1" applyFill="1" applyBorder="1" applyAlignment="1">
      <alignment horizontal="center" vertical="center"/>
    </xf>
    <xf numFmtId="184" fontId="22" fillId="8" borderId="4" xfId="0" applyNumberFormat="1" applyFont="1" applyFill="1" applyBorder="1" applyAlignment="1">
      <alignment horizontal="center" vertical="center"/>
    </xf>
    <xf numFmtId="0" fontId="23" fillId="8" borderId="4" xfId="0" applyFont="1" applyFill="1" applyBorder="1" applyAlignment="1">
      <alignment horizontal="justify" vertical="center"/>
    </xf>
    <xf numFmtId="0" fontId="22" fillId="8" borderId="29" xfId="0" applyFont="1" applyFill="1" applyBorder="1" applyAlignment="1">
      <alignment horizontal="center" vertical="center"/>
    </xf>
    <xf numFmtId="0" fontId="22" fillId="8" borderId="30" xfId="0" applyFont="1" applyFill="1" applyBorder="1" applyAlignment="1">
      <alignment horizontal="center" vertical="center"/>
    </xf>
    <xf numFmtId="184" fontId="22" fillId="8" borderId="30" xfId="0" applyNumberFormat="1" applyFont="1" applyFill="1" applyBorder="1" applyAlignment="1">
      <alignment horizontal="center" vertical="center"/>
    </xf>
    <xf numFmtId="0" fontId="23" fillId="8" borderId="30" xfId="0" applyFont="1" applyFill="1" applyBorder="1" applyAlignment="1">
      <alignment horizontal="justify" vertical="center"/>
    </xf>
    <xf numFmtId="0" fontId="22" fillId="15" borderId="28" xfId="0" applyFont="1" applyFill="1" applyBorder="1" applyAlignment="1">
      <alignment horizontal="center" vertical="center"/>
    </xf>
    <xf numFmtId="0" fontId="22" fillId="15" borderId="4" xfId="0" applyFont="1" applyFill="1" applyBorder="1" applyAlignment="1">
      <alignment horizontal="center" vertical="center"/>
    </xf>
    <xf numFmtId="184" fontId="22" fillId="15" borderId="4" xfId="0" applyNumberFormat="1" applyFont="1" applyFill="1" applyBorder="1" applyAlignment="1">
      <alignment horizontal="center" vertical="center"/>
    </xf>
    <xf numFmtId="0" fontId="23" fillId="15" borderId="4" xfId="0" applyFont="1" applyFill="1" applyBorder="1" applyAlignment="1">
      <alignment horizontal="justify" vertical="center"/>
    </xf>
    <xf numFmtId="0" fontId="22" fillId="15" borderId="29" xfId="0" applyFont="1" applyFill="1" applyBorder="1" applyAlignment="1">
      <alignment horizontal="center" vertical="center"/>
    </xf>
    <xf numFmtId="0" fontId="22" fillId="15" borderId="30" xfId="0" applyFont="1" applyFill="1" applyBorder="1" applyAlignment="1">
      <alignment horizontal="center" vertical="center"/>
    </xf>
    <xf numFmtId="184" fontId="22" fillId="15" borderId="30" xfId="0" applyNumberFormat="1" applyFont="1" applyFill="1" applyBorder="1" applyAlignment="1">
      <alignment horizontal="center" vertical="center"/>
    </xf>
    <xf numFmtId="0" fontId="23" fillId="15" borderId="30" xfId="0" applyFont="1" applyFill="1" applyBorder="1" applyAlignment="1">
      <alignment horizontal="justify" vertical="center"/>
    </xf>
    <xf numFmtId="0" fontId="22" fillId="0" borderId="0" xfId="0" applyFont="1" applyAlignment="1">
      <alignment vertical="center"/>
    </xf>
    <xf numFmtId="0" fontId="23" fillId="0" borderId="0" xfId="0" applyFont="1" applyAlignment="1">
      <alignment horizontal="left" vertical="center"/>
    </xf>
    <xf numFmtId="0" fontId="25" fillId="0" borderId="0" xfId="0" applyFont="1" applyAlignment="1">
      <alignment horizontal="left" vertical="center"/>
    </xf>
    <xf numFmtId="0" fontId="23" fillId="0" borderId="0" xfId="0" applyFont="1" applyAlignment="1">
      <alignment horizontal="justify" vertical="center"/>
    </xf>
    <xf numFmtId="0" fontId="23" fillId="0" borderId="0" xfId="0" applyFont="1"/>
    <xf numFmtId="0" fontId="21" fillId="0" borderId="0" xfId="0" applyFont="1"/>
  </cellXfs>
  <cellStyles count="55">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 name="Moeda 2" xfId="49"/>
    <cellStyle name="Moeda 3" xfId="50"/>
    <cellStyle name="Normal 2" xfId="51"/>
    <cellStyle name="Normal 3" xfId="52"/>
    <cellStyle name="Porcentagem 2" xfId="53"/>
    <cellStyle name="Porcentagem 3" xfId="54"/>
  </cellStyles>
  <dxfs count="48">
    <dxf>
      <font>
        <name val="Calibri"/>
        <scheme val="none"/>
        <family val="2"/>
        <i val="0"/>
        <strike val="0"/>
        <u val="none"/>
        <sz val="10"/>
      </font>
      <alignment wrapText="1"/>
    </dxf>
    <dxf>
      <font>
        <name val="Calibri"/>
        <scheme val="none"/>
        <family val="2"/>
        <i val="0"/>
        <strike val="0"/>
        <u val="none"/>
        <sz val="10"/>
      </font>
      <alignment wrapText="1"/>
    </dxf>
    <dxf>
      <font>
        <name val="Calibri"/>
        <scheme val="none"/>
        <family val="2"/>
        <i val="0"/>
        <strike val="0"/>
        <u val="none"/>
        <sz val="10"/>
      </font>
      <alignment wrapText="1"/>
    </dxf>
    <dxf>
      <font>
        <name val="Calibri"/>
        <scheme val="none"/>
        <family val="2"/>
        <i val="0"/>
        <strike val="0"/>
        <u val="none"/>
        <sz val="10"/>
      </font>
      <fill>
        <patternFill patternType="solid">
          <bgColor theme="5" tint="0.399884029663991"/>
        </patternFill>
      </fill>
      <alignment wrapText="1"/>
    </dxf>
    <dxf>
      <font>
        <name val="Calibri"/>
        <scheme val="none"/>
        <family val="2"/>
        <i val="0"/>
        <strike val="0"/>
        <u val="none"/>
        <sz val="10"/>
      </font>
      <alignment wrapText="1"/>
    </dxf>
    <dxf>
      <font>
        <name val="Calibri"/>
        <scheme val="none"/>
        <family val="2"/>
        <i val="0"/>
        <strike val="0"/>
        <u val="none"/>
        <sz val="10"/>
      </font>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customXml" Target="../customXml/item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19049</xdr:colOff>
      <xdr:row>40</xdr:row>
      <xdr:rowOff>19050</xdr:rowOff>
    </xdr:from>
    <xdr:to>
      <xdr:col>5</xdr:col>
      <xdr:colOff>752474</xdr:colOff>
      <xdr:row>50</xdr:row>
      <xdr:rowOff>123825</xdr:rowOff>
    </xdr:to>
    <xdr:sp>
      <xdr:nvSpPr>
        <xdr:cNvPr id="2" name="Retângulo 1"/>
        <xdr:cNvSpPr/>
      </xdr:nvSpPr>
      <xdr:spPr>
        <a:xfrm>
          <a:off x="18415" y="15363825"/>
          <a:ext cx="12192000" cy="2009775"/>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Manutenção de Equipamentos: O valor do insumo Manutenção de Equipamentos foi obtido adotando-se a metodologia das Tabelas de Composições de Preços para Orçamentação, publicação da Editora Pini, para equipamentos de pequeno porte (aproximadamente 1,5HP), com utilização, em média, de 83h/mês, em conjunto com o Manual de Custos Rodoviários do DNIT, Volume 1, de 2003:</a:t>
          </a:r>
          <a:endParaRPr lang="pt-BR" sz="1100">
            <a:solidFill>
              <a:schemeClr val="tx1"/>
            </a:solidFill>
          </a:endParaRPr>
        </a:p>
        <a:p>
          <a:pPr algn="l"/>
          <a:r>
            <a:rPr lang="pt-BR" sz="1100">
              <a:solidFill>
                <a:schemeClr val="tx1"/>
              </a:solidFill>
            </a:rPr>
            <a:t>M= k x 83 x V0/VU, onde:</a:t>
          </a:r>
          <a:endParaRPr lang="pt-BR" sz="1100">
            <a:solidFill>
              <a:schemeClr val="tx1"/>
            </a:solidFill>
          </a:endParaRPr>
        </a:p>
        <a:p>
          <a:pPr algn="l"/>
          <a:r>
            <a:rPr lang="pt-BR" sz="1100">
              <a:solidFill>
                <a:schemeClr val="tx1"/>
              </a:solidFill>
            </a:rPr>
            <a:t>M = custo de manutenção mensal</a:t>
          </a:r>
          <a:endParaRPr lang="pt-BR" sz="1100">
            <a:solidFill>
              <a:schemeClr val="tx1"/>
            </a:solidFill>
          </a:endParaRPr>
        </a:p>
        <a:p>
          <a:pPr algn="l"/>
          <a:r>
            <a:rPr lang="pt-BR" sz="1100">
              <a:solidFill>
                <a:schemeClr val="tx1"/>
              </a:solidFill>
            </a:rPr>
            <a:t>K = 0,6 (conforme adotado pelo Sicro2 /DNIT – Manual de Custos Rodoviários – Volume 1, página 83);</a:t>
          </a:r>
          <a:endParaRPr lang="pt-BR" sz="1100">
            <a:solidFill>
              <a:schemeClr val="tx1"/>
            </a:solidFill>
          </a:endParaRPr>
        </a:p>
        <a:p>
          <a:pPr algn="l"/>
          <a:r>
            <a:rPr lang="pt-BR" sz="1100">
              <a:solidFill>
                <a:schemeClr val="tx1"/>
              </a:solidFill>
            </a:rPr>
            <a:t>VU = Vida Útil = 10.000 horas</a:t>
          </a:r>
          <a:endParaRPr lang="pt-BR" sz="1100">
            <a:solidFill>
              <a:schemeClr val="tx1"/>
            </a:solidFill>
          </a:endParaRPr>
        </a:p>
        <a:p>
          <a:pPr algn="l"/>
          <a:r>
            <a:rPr lang="pt-BR" sz="1100">
              <a:solidFill>
                <a:schemeClr val="tx1"/>
              </a:solidFill>
            </a:rPr>
            <a:t>V0 = Valor de aquisição do equipamento Assim:</a:t>
          </a:r>
          <a:endParaRPr lang="pt-BR" sz="1100">
            <a:solidFill>
              <a:schemeClr val="tx1"/>
            </a:solidFill>
          </a:endParaRPr>
        </a:p>
        <a:p>
          <a:pPr algn="l"/>
          <a:r>
            <a:rPr lang="pt-BR" sz="1100">
              <a:solidFill>
                <a:schemeClr val="tx1"/>
              </a:solidFill>
            </a:rPr>
            <a:t>Manutenção Mensal = [Valor total dos equipamentos x 0,5% a.m.];</a:t>
          </a:r>
          <a:endParaRPr lang="pt-BR" sz="1100">
            <a:solidFill>
              <a:schemeClr val="tx1"/>
            </a:solidFill>
          </a:endParaRPr>
        </a:p>
        <a:p>
          <a:pPr algn="l"/>
          <a:r>
            <a:rPr lang="pt-BR" sz="1100">
              <a:solidFill>
                <a:schemeClr val="tx1"/>
              </a:solidFill>
            </a:rPr>
            <a:t>Depreciação de Equipamentos: Para o cálculo do insumo Depreciação de Equipamentos, adotou-se vida útil de 8 anos e valor residual de 20%, com base no Manual de Custos Rodoviários do DNIT, volume 1, de 2003.</a:t>
          </a:r>
          <a:endParaRPr lang="pt-BR" sz="1100">
            <a:solidFill>
              <a:schemeClr val="tx1"/>
            </a:solidFill>
          </a:endParaRPr>
        </a:p>
        <a:p>
          <a:pPr algn="l"/>
          <a:r>
            <a:rPr lang="pt-BR" sz="1100">
              <a:solidFill>
                <a:schemeClr val="tx1"/>
              </a:solidFill>
            </a:rPr>
            <a:t>Depreciação Mensal = [Valor total dos equipamentos x (1,00-0,20)]/(12x8);</a:t>
          </a:r>
          <a:endParaRPr lang="pt-BR" sz="1100">
            <a:solidFill>
              <a:schemeClr val="tx1"/>
            </a:solidFill>
          </a:endParaRPr>
        </a:p>
      </xdr:txBody>
    </xdr:sp>
    <xdr:clientData/>
  </xdr:twoCellAnchor>
</xdr:wsDr>
</file>

<file path=xl/tables/table1.xml><?xml version="1.0" encoding="utf-8"?>
<table xmlns="http://schemas.openxmlformats.org/spreadsheetml/2006/main" id="12" name="Table43_14310" displayName="Table43_14310" ref="A4:F21">
  <sortState ref="A4:F21">
    <sortCondition ref="B5:B13"/>
  </sortState>
  <tableColumns count="6">
    <tableColumn id="2" name="Item" dataDxfId="0"/>
    <tableColumn id="3" name="Descrição" dataDxfId="1"/>
    <tableColumn id="4" name="Und" dataDxfId="2"/>
    <tableColumn id="5" name="Cotação" dataDxfId="3"/>
    <tableColumn id="6" name="Qtd anual" dataDxfId="4"/>
    <tableColumn id="7" name="Valor Anual" dataDxfId="5">
      <calculatedColumnFormula>TRUNC((E5*D5),2)</calculatedColumnFormula>
    </tableColumn>
  </tableColumns>
  <tableStyleInfo showFirstColumn="0" showLastColumn="0" showRowStripes="1" showColumnStripes="0"/>
</table>
</file>

<file path=xl/tables/table2.xml><?xml version="1.0" encoding="utf-8"?>
<table xmlns="http://schemas.openxmlformats.org/spreadsheetml/2006/main" id="1" name="Table43_143102" displayName="Table43_143102" ref="A57:F65">
  <sortState ref="A57:F65">
    <sortCondition ref="B5:B13"/>
  </sortState>
  <tableColumns count="6">
    <tableColumn id="2" name="Item" dataDxfId="6">
      <calculatedColumnFormula>$A5</calculatedColumnFormula>
    </tableColumn>
    <tableColumn id="3" name="Descrição" dataDxfId="7">
      <calculatedColumnFormula>$B5</calculatedColumnFormula>
    </tableColumn>
    <tableColumn id="4" name="Und" dataDxfId="8">
      <calculatedColumnFormula>C5</calculatedColumnFormula>
    </tableColumn>
    <tableColumn id="5" name="Cotação" dataDxfId="9">
      <calculatedColumnFormula>$D5</calculatedColumnFormula>
    </tableColumn>
    <tableColumn id="6" name="Qtd anual" dataDxfId="10">
      <calculatedColumnFormula>$E5</calculatedColumnFormula>
    </tableColumn>
    <tableColumn id="7" name="Valor Anual" dataDxfId="11">
      <calculatedColumnFormula>TRUNC((E58*D58),2)</calculatedColumnFormula>
    </tableColumn>
  </tableColumns>
  <tableStyleInfo showFirstColumn="0" showLastColumn="0" showRowStripes="1" showColumnStripes="0"/>
</table>
</file>

<file path=xl/tables/table3.xml><?xml version="1.0" encoding="utf-8"?>
<table xmlns="http://schemas.openxmlformats.org/spreadsheetml/2006/main" id="15" name="Table43_14310216" displayName="Table43_14310216" ref="A102:F106">
  <sortState ref="A102:F106">
    <sortCondition ref="B5:B13"/>
  </sortState>
  <tableColumns count="6">
    <tableColumn id="2" name="Item" dataDxfId="12">
      <calculatedColumnFormula>A5</calculatedColumnFormula>
    </tableColumn>
    <tableColumn id="3" name="Descrição" dataDxfId="13">
      <calculatedColumnFormula>B5</calculatedColumnFormula>
    </tableColumn>
    <tableColumn id="4" name="Und" dataDxfId="14">
      <calculatedColumnFormula>C5</calculatedColumnFormula>
    </tableColumn>
    <tableColumn id="5" name="Cotação" dataDxfId="15">
      <calculatedColumnFormula>D5</calculatedColumnFormula>
    </tableColumn>
    <tableColumn id="6" name="Qtd anual" dataDxfId="16">
      <calculatedColumnFormula>E5</calculatedColumnFormula>
    </tableColumn>
    <tableColumn id="7" name="Valor Anual" dataDxfId="17">
      <calculatedColumnFormula>TRUNC((E103*D103),2)</calculatedColumnFormula>
    </tableColumn>
  </tableColumns>
  <tableStyleInfo showFirstColumn="0" showLastColumn="0" showRowStripes="1" showColumnStripes="0"/>
</table>
</file>

<file path=xl/tables/table4.xml><?xml version="1.0" encoding="utf-8"?>
<table xmlns="http://schemas.openxmlformats.org/spreadsheetml/2006/main" id="16" name="Table43_1431021617" displayName="Table43_1431021617" ref="A130:F134">
  <sortState ref="A130:F134">
    <sortCondition ref="B5:B13"/>
  </sortState>
  <tableColumns count="6">
    <tableColumn id="2" name="Item" dataDxfId="18">
      <calculatedColumnFormula>A5</calculatedColumnFormula>
    </tableColumn>
    <tableColumn id="3" name="Descrição" dataDxfId="19">
      <calculatedColumnFormula>B5</calculatedColumnFormula>
    </tableColumn>
    <tableColumn id="4" name="Und" dataDxfId="20">
      <calculatedColumnFormula>C5</calculatedColumnFormula>
    </tableColumn>
    <tableColumn id="5" name="Cotação" dataDxfId="21">
      <calculatedColumnFormula>D5</calculatedColumnFormula>
    </tableColumn>
    <tableColumn id="6" name="Qtd anual" dataDxfId="22">
      <calculatedColumnFormula>E5</calculatedColumnFormula>
    </tableColumn>
    <tableColumn id="7" name="Valor Anual" dataDxfId="23">
      <calculatedColumnFormula>TRUNC((E131*D131),2)</calculatedColumnFormula>
    </tableColumn>
  </tableColumns>
  <tableStyleInfo showFirstColumn="0" showLastColumn="0" showRowStripes="1" showColumnStripes="0"/>
</table>
</file>

<file path=xl/tables/table5.xml><?xml version="1.0" encoding="utf-8"?>
<table xmlns="http://schemas.openxmlformats.org/spreadsheetml/2006/main" id="19" name="Table43_14310220" displayName="Table43_14310220" ref="A160:F168">
  <sortState ref="A160:F168">
    <sortCondition ref="B5:B13"/>
  </sortState>
  <tableColumns count="6">
    <tableColumn id="2" name="Item" dataDxfId="24">
      <calculatedColumnFormula>A5</calculatedColumnFormula>
    </tableColumn>
    <tableColumn id="3" name="Descrição" dataDxfId="25">
      <calculatedColumnFormula>B5</calculatedColumnFormula>
    </tableColumn>
    <tableColumn id="4" name="Und" dataDxfId="26">
      <calculatedColumnFormula>C5</calculatedColumnFormula>
    </tableColumn>
    <tableColumn id="5" name="Cotação" dataDxfId="27">
      <calculatedColumnFormula>D5</calculatedColumnFormula>
    </tableColumn>
    <tableColumn id="6" name="Qtd anual" dataDxfId="28">
      <calculatedColumnFormula>E5</calculatedColumnFormula>
    </tableColumn>
    <tableColumn id="7" name="Valor Anual" dataDxfId="29">
      <calculatedColumnFormula>TRUNC((E161*D161),2)</calculatedColumnFormula>
    </tableColumn>
  </tableColumns>
  <tableStyleInfo showFirstColumn="0" showLastColumn="0" showRowStripes="1" showColumnStripes="0"/>
</table>
</file>

<file path=xl/tables/table6.xml><?xml version="1.0" encoding="utf-8"?>
<table xmlns="http://schemas.openxmlformats.org/spreadsheetml/2006/main" id="20" name="Table43_143102161721" displayName="Table43_143102161721" ref="A206:F215">
  <sortState ref="A206:F215">
    <sortCondition ref="B5:B13"/>
  </sortState>
  <tableColumns count="6">
    <tableColumn id="2" name="Item" dataDxfId="30">
      <calculatedColumnFormula>A5</calculatedColumnFormula>
    </tableColumn>
    <tableColumn id="3" name="Descrição" dataDxfId="31">
      <calculatedColumnFormula>B5</calculatedColumnFormula>
    </tableColumn>
    <tableColumn id="4" name="Und" dataDxfId="32">
      <calculatedColumnFormula>C5</calculatedColumnFormula>
    </tableColumn>
    <tableColumn id="5" name="Cotação" dataDxfId="33">
      <calculatedColumnFormula>D5</calculatedColumnFormula>
    </tableColumn>
    <tableColumn id="6" name="Qtd anual" dataDxfId="34">
      <calculatedColumnFormula>E5</calculatedColumnFormula>
    </tableColumn>
    <tableColumn id="7" name="Valor Anual" dataDxfId="35">
      <calculatedColumnFormula>TRUNC((E207*D207),2)</calculatedColumnFormula>
    </tableColumn>
  </tableColumns>
  <tableStyleInfo showFirstColumn="0" showLastColumn="0" showRowStripes="1" showColumnStripes="0"/>
</table>
</file>

<file path=xl/tables/table7.xml><?xml version="1.0" encoding="utf-8"?>
<table xmlns="http://schemas.openxmlformats.org/spreadsheetml/2006/main" id="2" name="Table43_1431021617183" displayName="Table43_1431021617183" ref="A237:F242">
  <sortState ref="A237:F242">
    <sortCondition ref="B5:B13"/>
  </sortState>
  <tableColumns count="6">
    <tableColumn id="2" name="Item" dataDxfId="36">
      <calculatedColumnFormula>A5</calculatedColumnFormula>
    </tableColumn>
    <tableColumn id="3" name="Descrição" dataDxfId="37">
      <calculatedColumnFormula>B5</calculatedColumnFormula>
    </tableColumn>
    <tableColumn id="4" name="Und" dataDxfId="38">
      <calculatedColumnFormula>C5</calculatedColumnFormula>
    </tableColumn>
    <tableColumn id="5" name="Cotação" dataDxfId="39">
      <calculatedColumnFormula>D5</calculatedColumnFormula>
    </tableColumn>
    <tableColumn id="6" name="Qtd anual" dataDxfId="40">
      <calculatedColumnFormula>E5</calculatedColumnFormula>
    </tableColumn>
    <tableColumn id="7" name="Valor Anual" dataDxfId="41">
      <calculatedColumnFormula>TRUNC((E238*D238),2)</calculatedColumnFormula>
    </tableColumn>
  </tableColumns>
  <tableStyleInfo showFirstColumn="0" showLastColumn="0" showRowStripes="1" showColumnStripes="0"/>
</table>
</file>

<file path=xl/tables/table8.xml><?xml version="1.0" encoding="utf-8"?>
<table xmlns="http://schemas.openxmlformats.org/spreadsheetml/2006/main" id="3" name="Table43_143102204" displayName="Table43_143102204" ref="A268:F276">
  <sortState ref="A268:F276">
    <sortCondition ref="B5:B13"/>
  </sortState>
  <tableColumns count="6">
    <tableColumn id="2" name="Item" dataDxfId="42">
      <calculatedColumnFormula>A5</calculatedColumnFormula>
    </tableColumn>
    <tableColumn id="3" name="Descrição" dataDxfId="43">
      <calculatedColumnFormula>B5</calculatedColumnFormula>
    </tableColumn>
    <tableColumn id="4" name="Und" dataDxfId="44">
      <calculatedColumnFormula>C5</calculatedColumnFormula>
    </tableColumn>
    <tableColumn id="5" name="Cotação" dataDxfId="45">
      <calculatedColumnFormula>D5</calculatedColumnFormula>
    </tableColumn>
    <tableColumn id="6" name="Qtd anual" dataDxfId="46">
      <calculatedColumnFormula>E5</calculatedColumnFormula>
    </tableColumn>
    <tableColumn id="7" name="Valor Anual" dataDxfId="47">
      <calculatedColumnFormula>TRUNC((E269*D269),2)</calculatedColumnFormula>
    </tableColumn>
  </tableColumns>
  <tableStyleInfo showFirstColumn="0" showLastColumn="0" showRowStripes="1" showColumnStripes="0"/>
</table>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8" Type="http://schemas.openxmlformats.org/officeDocument/2006/relationships/table" Target="../tables/table8.xml"/><Relationship Id="rId7" Type="http://schemas.openxmlformats.org/officeDocument/2006/relationships/table" Target="../tables/table7.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3"/>
  <sheetViews>
    <sheetView topLeftCell="A20" workbookViewId="0">
      <selection activeCell="B30" sqref="B30"/>
    </sheetView>
  </sheetViews>
  <sheetFormatPr defaultColWidth="9" defaultRowHeight="15" outlineLevelCol="7"/>
  <cols>
    <col min="1" max="1" width="8" customWidth="1"/>
    <col min="2" max="2" width="36.1428571428571" customWidth="1"/>
    <col min="3" max="3" width="7.57142857142857" customWidth="1"/>
    <col min="4" max="4" width="14.2857142857143" customWidth="1"/>
    <col min="5" max="5" width="9.85714285714286" hidden="1" customWidth="1"/>
    <col min="6" max="6" width="13.2857142857143" customWidth="1"/>
    <col min="7" max="7" width="14.5714285714286" customWidth="1"/>
    <col min="8" max="8" width="20.1428571428571" customWidth="1"/>
  </cols>
  <sheetData>
    <row r="1" spans="1:8">
      <c r="A1" s="206"/>
      <c r="B1" s="206"/>
      <c r="C1" s="206"/>
      <c r="D1" s="206"/>
      <c r="E1" s="206"/>
      <c r="F1" s="206"/>
      <c r="G1" s="206"/>
      <c r="H1" s="206"/>
    </row>
    <row r="2" spans="1:8">
      <c r="A2" s="206"/>
      <c r="B2" s="206"/>
      <c r="C2" s="206"/>
      <c r="D2" s="206"/>
      <c r="E2" s="206"/>
      <c r="F2" s="206"/>
      <c r="G2" s="206"/>
      <c r="H2" s="206"/>
    </row>
    <row r="3" spans="1:8">
      <c r="A3" s="207" t="s">
        <v>0</v>
      </c>
      <c r="B3" s="207"/>
      <c r="C3" s="207"/>
      <c r="D3" s="207"/>
      <c r="E3" s="207"/>
      <c r="F3" s="207"/>
      <c r="G3" s="207"/>
      <c r="H3" s="207"/>
    </row>
    <row r="4" spans="1:8">
      <c r="A4" s="208" t="s">
        <v>1</v>
      </c>
      <c r="B4" s="208"/>
      <c r="C4" s="208"/>
      <c r="D4" s="208"/>
      <c r="E4" s="208"/>
      <c r="F4" s="208"/>
      <c r="G4" s="208"/>
      <c r="H4" s="208"/>
    </row>
    <row r="5" spans="1:8">
      <c r="A5" s="206"/>
      <c r="B5" s="206"/>
      <c r="C5" s="206"/>
      <c r="D5" s="206"/>
      <c r="E5" s="206"/>
      <c r="F5" s="206"/>
      <c r="G5" s="206"/>
      <c r="H5" s="206"/>
    </row>
    <row r="6" spans="1:8">
      <c r="A6" s="207" t="s">
        <v>2</v>
      </c>
      <c r="B6" s="207"/>
      <c r="C6" s="207"/>
      <c r="D6" s="207"/>
      <c r="E6" s="207"/>
      <c r="F6" s="207"/>
      <c r="G6" s="207"/>
      <c r="H6" s="207"/>
    </row>
    <row r="7" spans="1:8">
      <c r="A7" s="207" t="s">
        <v>3</v>
      </c>
      <c r="B7" s="207"/>
      <c r="C7" s="207"/>
      <c r="D7" s="207"/>
      <c r="E7" s="207"/>
      <c r="F7" s="207"/>
      <c r="G7" s="207"/>
      <c r="H7" s="207"/>
    </row>
    <row r="8" spans="1:8">
      <c r="A8" s="209"/>
      <c r="B8" s="209"/>
      <c r="C8" s="209"/>
      <c r="D8" s="209"/>
      <c r="E8" s="209"/>
      <c r="F8" s="209"/>
      <c r="G8" s="209"/>
      <c r="H8" s="209"/>
    </row>
    <row r="9" ht="39.75" customHeight="1" spans="1:8">
      <c r="A9" s="210" t="s">
        <v>4</v>
      </c>
      <c r="B9" s="211"/>
      <c r="C9" s="211"/>
      <c r="D9" s="211"/>
      <c r="E9" s="211"/>
      <c r="F9" s="211"/>
      <c r="G9" s="211"/>
      <c r="H9" s="211"/>
    </row>
    <row r="10" spans="1:8">
      <c r="A10" s="209"/>
      <c r="B10" s="209"/>
      <c r="C10" s="209"/>
      <c r="D10" s="209"/>
      <c r="E10" s="209"/>
      <c r="F10" s="209"/>
      <c r="G10" s="209"/>
      <c r="H10" s="209"/>
    </row>
    <row r="11" spans="1:8">
      <c r="A11" s="212" t="s">
        <v>5</v>
      </c>
      <c r="B11" s="212"/>
      <c r="C11" s="212"/>
      <c r="D11" s="212"/>
      <c r="E11" s="212"/>
      <c r="F11" s="212"/>
      <c r="G11" s="212"/>
      <c r="H11" s="212"/>
    </row>
    <row r="12" spans="1:8">
      <c r="A12" s="209"/>
      <c r="B12" s="209"/>
      <c r="C12" s="209"/>
      <c r="D12" s="209"/>
      <c r="E12" s="209"/>
      <c r="F12" s="209"/>
      <c r="G12" s="209"/>
      <c r="H12" s="209"/>
    </row>
    <row r="13" ht="15.95" customHeight="1" spans="1:8">
      <c r="A13" s="213" t="s">
        <v>6</v>
      </c>
      <c r="B13" s="213"/>
      <c r="C13" s="214"/>
      <c r="D13" s="214"/>
      <c r="E13" s="214"/>
      <c r="F13" s="214"/>
      <c r="G13" s="214"/>
      <c r="H13" s="214"/>
    </row>
    <row r="14" ht="15.95" customHeight="1" spans="1:8">
      <c r="A14" s="213" t="s">
        <v>7</v>
      </c>
      <c r="B14" s="213"/>
      <c r="C14" s="214"/>
      <c r="D14" s="214"/>
      <c r="E14" s="214"/>
      <c r="F14" s="214"/>
      <c r="G14" s="214"/>
      <c r="H14" s="214"/>
    </row>
    <row r="15" ht="15.95" customHeight="1" spans="1:8">
      <c r="A15" s="213" t="s">
        <v>8</v>
      </c>
      <c r="B15" s="213"/>
      <c r="C15" s="214"/>
      <c r="D15" s="214"/>
      <c r="E15" s="214"/>
      <c r="F15" s="214"/>
      <c r="G15" s="214"/>
      <c r="H15" s="214"/>
    </row>
    <row r="16" ht="15.95" customHeight="1" spans="1:8">
      <c r="A16" s="213" t="s">
        <v>9</v>
      </c>
      <c r="B16" s="213"/>
      <c r="C16" s="214"/>
      <c r="D16" s="214"/>
      <c r="E16" s="214"/>
      <c r="F16" s="215" t="s">
        <v>10</v>
      </c>
      <c r="G16" s="216"/>
      <c r="H16" s="216"/>
    </row>
    <row r="17" ht="15.95" customHeight="1" spans="1:8">
      <c r="A17" s="213" t="s">
        <v>11</v>
      </c>
      <c r="B17" s="213"/>
      <c r="C17" s="217"/>
      <c r="D17" s="214"/>
      <c r="E17" s="214"/>
      <c r="F17" s="214"/>
      <c r="G17" s="214"/>
      <c r="H17" s="214"/>
    </row>
    <row r="18" ht="15.95" customHeight="1" spans="1:8">
      <c r="A18" s="213" t="s">
        <v>12</v>
      </c>
      <c r="B18" s="213"/>
      <c r="C18" s="214"/>
      <c r="D18" s="214"/>
      <c r="E18" s="214"/>
      <c r="F18" s="214"/>
      <c r="G18" s="214"/>
      <c r="H18" s="214"/>
    </row>
    <row r="19" ht="15.95" customHeight="1" spans="1:8">
      <c r="A19" s="213" t="s">
        <v>13</v>
      </c>
      <c r="B19" s="213"/>
      <c r="C19" s="214"/>
      <c r="D19" s="214"/>
      <c r="E19" s="214"/>
      <c r="F19" s="214"/>
      <c r="G19" s="214"/>
      <c r="H19" s="214"/>
    </row>
    <row r="20" spans="1:8">
      <c r="A20" s="218"/>
      <c r="B20" s="218"/>
      <c r="C20" s="218"/>
      <c r="D20" s="218"/>
      <c r="E20" s="218"/>
      <c r="F20" s="218"/>
      <c r="G20" s="218"/>
      <c r="H20" s="218"/>
    </row>
    <row r="21" spans="1:8">
      <c r="A21" s="207" t="s">
        <v>14</v>
      </c>
      <c r="B21" s="207"/>
      <c r="C21" s="207"/>
      <c r="D21" s="207"/>
      <c r="E21" s="207"/>
      <c r="F21" s="207"/>
      <c r="G21" s="207"/>
      <c r="H21" s="207"/>
    </row>
    <row r="22" ht="23.25" customHeight="1" spans="1:8">
      <c r="A22" s="219" t="s">
        <v>15</v>
      </c>
      <c r="B22" s="220" t="s">
        <v>16</v>
      </c>
      <c r="C22" s="220" t="s">
        <v>17</v>
      </c>
      <c r="D22" s="220" t="s">
        <v>18</v>
      </c>
      <c r="E22" s="220" t="s">
        <v>19</v>
      </c>
      <c r="F22" s="220" t="s">
        <v>20</v>
      </c>
      <c r="G22" s="220" t="s">
        <v>21</v>
      </c>
      <c r="H22" s="220" t="s">
        <v>22</v>
      </c>
    </row>
    <row r="23" ht="21" customHeight="1" spans="1:8">
      <c r="A23" s="221" t="s">
        <v>23</v>
      </c>
      <c r="B23" s="222"/>
      <c r="C23" s="222"/>
      <c r="D23" s="222"/>
      <c r="E23" s="222"/>
      <c r="F23" s="222"/>
      <c r="G23" s="222"/>
      <c r="H23" s="222"/>
    </row>
    <row r="24" ht="16.5" customHeight="1" spans="1:8">
      <c r="A24" s="223">
        <v>1</v>
      </c>
      <c r="B24" s="223" t="s">
        <v>24</v>
      </c>
      <c r="C24" s="223" t="s">
        <v>25</v>
      </c>
      <c r="D24" s="224">
        <f>Tec.Man.Predial!C16</f>
        <v>1</v>
      </c>
      <c r="E24" s="224">
        <v>1</v>
      </c>
      <c r="F24" s="225">
        <f>Tec.Man.Predial!D185</f>
        <v>5820.75</v>
      </c>
      <c r="G24" s="225">
        <f>D24*F24</f>
        <v>5820.75</v>
      </c>
      <c r="H24" s="225">
        <f t="shared" ref="H24:H30" si="0">G24*12</f>
        <v>69849</v>
      </c>
    </row>
    <row r="25" ht="16.5" customHeight="1" spans="1:8">
      <c r="A25" s="223">
        <v>2</v>
      </c>
      <c r="B25" s="223" t="s">
        <v>26</v>
      </c>
      <c r="C25" s="223" t="s">
        <v>25</v>
      </c>
      <c r="D25" s="224">
        <f>Copeira!C16</f>
        <v>1</v>
      </c>
      <c r="E25" s="224">
        <v>1</v>
      </c>
      <c r="F25" s="225">
        <f>Copeira!D185</f>
        <v>3786.89</v>
      </c>
      <c r="G25" s="225">
        <f>D25*F25</f>
        <v>3786.89</v>
      </c>
      <c r="H25" s="225">
        <f t="shared" si="0"/>
        <v>45442.68</v>
      </c>
    </row>
    <row r="26" ht="16.5" customHeight="1" spans="1:8">
      <c r="A26" s="223">
        <v>3</v>
      </c>
      <c r="B26" s="223" t="s">
        <v>27</v>
      </c>
      <c r="C26" s="223" t="s">
        <v>25</v>
      </c>
      <c r="D26" s="224">
        <f>Recepcionista_Secretaria!C16</f>
        <v>2</v>
      </c>
      <c r="E26" s="224">
        <v>1</v>
      </c>
      <c r="F26" s="225">
        <f>Recepcionista_Secretaria!D184</f>
        <v>3958.02</v>
      </c>
      <c r="G26" s="225">
        <f>D26*F26</f>
        <v>7916.04</v>
      </c>
      <c r="H26" s="225">
        <f t="shared" si="0"/>
        <v>94992.48</v>
      </c>
    </row>
    <row r="27" ht="16.5" customHeight="1" spans="1:8">
      <c r="A27" s="223">
        <v>4</v>
      </c>
      <c r="B27" s="223" t="s">
        <v>28</v>
      </c>
      <c r="C27" s="223" t="s">
        <v>25</v>
      </c>
      <c r="D27" s="224">
        <f>Eletricista!C16</f>
        <v>1</v>
      </c>
      <c r="E27" s="224">
        <v>1</v>
      </c>
      <c r="F27" s="225">
        <f>Eletricista!D185</f>
        <v>6669.58</v>
      </c>
      <c r="G27" s="225">
        <f>Eletricista!D185</f>
        <v>6669.58</v>
      </c>
      <c r="H27" s="225">
        <f t="shared" si="0"/>
        <v>80034.96</v>
      </c>
    </row>
    <row r="28" ht="16.5" customHeight="1" spans="1:8">
      <c r="A28" s="223">
        <v>5</v>
      </c>
      <c r="B28" s="223" t="s">
        <v>29</v>
      </c>
      <c r="C28" s="223" t="s">
        <v>25</v>
      </c>
      <c r="D28" s="224">
        <f>Motorista!C16</f>
        <v>1</v>
      </c>
      <c r="E28" s="224">
        <v>1</v>
      </c>
      <c r="F28" s="225">
        <f>Motorista!D185</f>
        <v>6890.37</v>
      </c>
      <c r="G28" s="225">
        <f>Motorista!D185</f>
        <v>6890.37</v>
      </c>
      <c r="H28" s="225">
        <f t="shared" si="0"/>
        <v>82684.44</v>
      </c>
    </row>
    <row r="29" ht="16.5" customHeight="1" spans="1:8">
      <c r="A29" s="223">
        <v>6</v>
      </c>
      <c r="B29" s="223" t="s">
        <v>30</v>
      </c>
      <c r="C29" s="223" t="s">
        <v>31</v>
      </c>
      <c r="D29" s="224">
        <f>Porteiro!C16</f>
        <v>1</v>
      </c>
      <c r="E29" s="224">
        <v>2</v>
      </c>
      <c r="F29" s="225">
        <f>Porteiro!D185</f>
        <v>8145.24</v>
      </c>
      <c r="G29" s="225">
        <f>Porteiro!D185</f>
        <v>8145.24</v>
      </c>
      <c r="H29" s="225">
        <f t="shared" si="0"/>
        <v>97742.88</v>
      </c>
    </row>
    <row r="30" ht="16.5" customHeight="1" spans="1:8">
      <c r="A30" s="223">
        <v>7</v>
      </c>
      <c r="B30" s="223" t="s">
        <v>32</v>
      </c>
      <c r="C30" s="223" t="s">
        <v>25</v>
      </c>
      <c r="D30" s="224">
        <f>Tec.Refrig!C16</f>
        <v>1</v>
      </c>
      <c r="E30" s="224">
        <v>1</v>
      </c>
      <c r="F30" s="225">
        <f>Tec.Refrig!D185</f>
        <v>5782.64</v>
      </c>
      <c r="G30" s="225">
        <f>Tec.Refrig!D185</f>
        <v>5782.64</v>
      </c>
      <c r="H30" s="225">
        <f t="shared" si="0"/>
        <v>69391.68</v>
      </c>
    </row>
    <row r="31" ht="16.5" customHeight="1" spans="1:8">
      <c r="A31" s="223">
        <v>8</v>
      </c>
      <c r="B31" s="223" t="s">
        <v>33</v>
      </c>
      <c r="C31" s="223" t="s">
        <v>25</v>
      </c>
      <c r="D31" s="224">
        <f>Diárias!B4</f>
        <v>72</v>
      </c>
      <c r="E31" s="224" t="s">
        <v>34</v>
      </c>
      <c r="F31" s="225">
        <f>Diárias!C4</f>
        <v>212.76</v>
      </c>
      <c r="G31" s="225" t="s">
        <v>34</v>
      </c>
      <c r="H31" s="225">
        <f>D31*F31</f>
        <v>15318.72</v>
      </c>
    </row>
    <row r="32" ht="16.5" customHeight="1" spans="1:8">
      <c r="A32" s="226"/>
      <c r="B32" s="226"/>
      <c r="C32" s="226"/>
      <c r="D32" s="226"/>
      <c r="E32" s="227"/>
      <c r="F32" s="228" t="s">
        <v>35</v>
      </c>
      <c r="G32" s="229">
        <f>SUM(G24:G31)</f>
        <v>45011.51</v>
      </c>
      <c r="H32" s="229">
        <f>SUM(H24:H31)</f>
        <v>555456.84</v>
      </c>
    </row>
    <row r="33" spans="1:8">
      <c r="A33" s="230"/>
      <c r="B33" s="230"/>
      <c r="C33" s="230"/>
      <c r="D33" s="230"/>
      <c r="E33" s="230"/>
      <c r="F33" s="230"/>
      <c r="G33" s="230"/>
      <c r="H33" s="230"/>
    </row>
    <row r="34" customHeight="1" spans="1:8">
      <c r="A34" s="231" t="s">
        <v>36</v>
      </c>
      <c r="B34" s="232"/>
      <c r="C34" s="233">
        <f>G32</f>
        <v>45011.51</v>
      </c>
      <c r="D34" s="233"/>
      <c r="E34" s="233"/>
      <c r="F34" s="234" t="s">
        <v>37</v>
      </c>
      <c r="G34" s="234"/>
      <c r="H34" s="234"/>
    </row>
    <row r="35" spans="1:8">
      <c r="A35" s="235"/>
      <c r="B35" s="236"/>
      <c r="C35" s="237"/>
      <c r="D35" s="237"/>
      <c r="E35" s="237"/>
      <c r="F35" s="238"/>
      <c r="G35" s="238"/>
      <c r="H35" s="238"/>
    </row>
    <row r="36" customHeight="1" spans="1:8">
      <c r="A36" s="239" t="s">
        <v>38</v>
      </c>
      <c r="B36" s="240"/>
      <c r="C36" s="241">
        <f>H32</f>
        <v>555456.84</v>
      </c>
      <c r="D36" s="241"/>
      <c r="E36" s="241"/>
      <c r="F36" s="242" t="s">
        <v>37</v>
      </c>
      <c r="G36" s="242"/>
      <c r="H36" s="242"/>
    </row>
    <row r="37" spans="1:8">
      <c r="A37" s="243"/>
      <c r="B37" s="244"/>
      <c r="C37" s="245"/>
      <c r="D37" s="245"/>
      <c r="E37" s="245"/>
      <c r="F37" s="246"/>
      <c r="G37" s="246"/>
      <c r="H37" s="246"/>
    </row>
    <row r="38" spans="1:8">
      <c r="A38" s="230"/>
      <c r="B38" s="230"/>
      <c r="C38" s="230"/>
      <c r="D38" s="230"/>
      <c r="E38" s="230"/>
      <c r="F38" s="230"/>
      <c r="G38" s="230"/>
      <c r="H38" s="230"/>
    </row>
    <row r="39" spans="1:8">
      <c r="A39" s="247" t="s">
        <v>39</v>
      </c>
      <c r="B39" s="247"/>
      <c r="C39" s="248" t="s">
        <v>40</v>
      </c>
      <c r="D39" s="248"/>
      <c r="E39" s="248"/>
      <c r="F39" s="248"/>
      <c r="G39" s="248"/>
      <c r="H39" s="248"/>
    </row>
    <row r="40" spans="1:8">
      <c r="A40" s="247" t="s">
        <v>41</v>
      </c>
      <c r="B40" s="247"/>
      <c r="C40" s="248" t="s">
        <v>42</v>
      </c>
      <c r="D40" s="248"/>
      <c r="E40" s="248"/>
      <c r="F40" s="248"/>
      <c r="G40" s="248"/>
      <c r="H40" s="248"/>
    </row>
    <row r="41" spans="1:8">
      <c r="A41" s="249" t="s">
        <v>43</v>
      </c>
      <c r="B41" s="249"/>
      <c r="C41" s="248" t="s">
        <v>44</v>
      </c>
      <c r="D41" s="248"/>
      <c r="E41" s="248"/>
      <c r="F41" s="248"/>
      <c r="G41" s="248"/>
      <c r="H41" s="248"/>
    </row>
    <row r="42" spans="1:8">
      <c r="A42" s="230"/>
      <c r="B42" s="230"/>
      <c r="C42" s="230"/>
      <c r="D42" s="230"/>
      <c r="E42" s="230"/>
      <c r="F42" s="230"/>
      <c r="G42" s="230"/>
      <c r="H42" s="230"/>
    </row>
    <row r="43" ht="41.25" customHeight="1" spans="1:8">
      <c r="A43" s="250" t="s">
        <v>45</v>
      </c>
      <c r="B43" s="250"/>
      <c r="C43" s="250"/>
      <c r="D43" s="250"/>
      <c r="E43" s="250"/>
      <c r="F43" s="250"/>
      <c r="G43" s="250"/>
      <c r="H43" s="250"/>
    </row>
    <row r="44" spans="1:8">
      <c r="A44" s="230"/>
      <c r="B44" s="230"/>
      <c r="C44" s="230"/>
      <c r="D44" s="230"/>
      <c r="E44" s="230"/>
      <c r="F44" s="230"/>
      <c r="G44" s="230"/>
      <c r="H44" s="230"/>
    </row>
    <row r="45" spans="1:8">
      <c r="A45" s="230"/>
      <c r="B45" s="230"/>
      <c r="C45" s="230"/>
      <c r="D45" s="230"/>
      <c r="E45" s="230"/>
      <c r="F45" s="230"/>
      <c r="G45" s="230"/>
      <c r="H45" s="230"/>
    </row>
    <row r="46" spans="1:8">
      <c r="A46" s="230"/>
      <c r="B46" s="230"/>
      <c r="C46" s="230"/>
      <c r="D46" s="230"/>
      <c r="E46" s="230"/>
      <c r="F46" s="230"/>
      <c r="G46" s="230"/>
      <c r="H46" s="230"/>
    </row>
    <row r="47" spans="1:8">
      <c r="A47" s="209" t="s">
        <v>46</v>
      </c>
      <c r="B47" s="209"/>
      <c r="C47" s="209"/>
      <c r="D47" s="209"/>
      <c r="E47" s="209"/>
      <c r="F47" s="209"/>
      <c r="G47" s="209"/>
      <c r="H47" s="209"/>
    </row>
    <row r="48" spans="1:8">
      <c r="A48" s="251"/>
      <c r="B48" s="251"/>
      <c r="C48" s="251"/>
      <c r="D48" s="251"/>
      <c r="E48" s="251"/>
      <c r="F48" s="251"/>
      <c r="G48" s="251"/>
      <c r="H48" s="251"/>
    </row>
    <row r="49" spans="1:8">
      <c r="A49" s="251"/>
      <c r="B49" s="251"/>
      <c r="C49" s="251"/>
      <c r="D49" s="251"/>
      <c r="E49" s="251"/>
      <c r="F49" s="251"/>
      <c r="G49" s="251"/>
      <c r="H49" s="251"/>
    </row>
    <row r="50" spans="1:8">
      <c r="A50" s="251"/>
      <c r="B50" s="251"/>
      <c r="C50" s="251"/>
      <c r="D50" s="251"/>
      <c r="E50" s="251"/>
      <c r="F50" s="251"/>
      <c r="G50" s="251"/>
      <c r="H50" s="251"/>
    </row>
    <row r="51" spans="1:8">
      <c r="A51" s="251"/>
      <c r="B51" s="251"/>
      <c r="C51" s="251"/>
      <c r="D51" s="251"/>
      <c r="E51" s="251"/>
      <c r="F51" s="251"/>
      <c r="G51" s="251"/>
      <c r="H51" s="251"/>
    </row>
    <row r="52" spans="1:8">
      <c r="A52" s="251"/>
      <c r="B52" s="251"/>
      <c r="C52" s="251"/>
      <c r="D52" s="251"/>
      <c r="E52" s="251"/>
      <c r="F52" s="251"/>
      <c r="G52" s="251"/>
      <c r="H52" s="251"/>
    </row>
    <row r="53" spans="1:8">
      <c r="A53" s="251"/>
      <c r="B53" s="251"/>
      <c r="C53" s="251"/>
      <c r="D53" s="251"/>
      <c r="E53" s="251"/>
      <c r="F53" s="251"/>
      <c r="G53" s="251"/>
      <c r="H53" s="251"/>
    </row>
    <row r="54" spans="1:8">
      <c r="A54" s="251"/>
      <c r="B54" s="251"/>
      <c r="C54" s="251"/>
      <c r="D54" s="251"/>
      <c r="E54" s="251"/>
      <c r="F54" s="251"/>
      <c r="G54" s="251"/>
      <c r="H54" s="251"/>
    </row>
    <row r="55" spans="1:8">
      <c r="A55" s="251"/>
      <c r="B55" s="251"/>
      <c r="C55" s="251"/>
      <c r="D55" s="251"/>
      <c r="E55" s="251"/>
      <c r="F55" s="251"/>
      <c r="G55" s="251"/>
      <c r="H55" s="251"/>
    </row>
    <row r="56" spans="1:8">
      <c r="A56" s="251"/>
      <c r="B56" s="251"/>
      <c r="C56" s="251"/>
      <c r="D56" s="251"/>
      <c r="E56" s="251"/>
      <c r="F56" s="251"/>
      <c r="G56" s="251"/>
      <c r="H56" s="251"/>
    </row>
    <row r="57" spans="1:8">
      <c r="A57" s="251"/>
      <c r="B57" s="251"/>
      <c r="C57" s="251"/>
      <c r="D57" s="251"/>
      <c r="E57" s="251"/>
      <c r="F57" s="251"/>
      <c r="G57" s="251"/>
      <c r="H57" s="251"/>
    </row>
    <row r="58" spans="1:8">
      <c r="A58" s="251"/>
      <c r="B58" s="251"/>
      <c r="C58" s="251"/>
      <c r="D58" s="251"/>
      <c r="E58" s="251"/>
      <c r="F58" s="251"/>
      <c r="G58" s="251"/>
      <c r="H58" s="251"/>
    </row>
    <row r="59" spans="1:8">
      <c r="A59" s="251"/>
      <c r="B59" s="251"/>
      <c r="C59" s="251"/>
      <c r="D59" s="251"/>
      <c r="E59" s="251"/>
      <c r="F59" s="251"/>
      <c r="G59" s="251"/>
      <c r="H59" s="251"/>
    </row>
    <row r="60" spans="1:8">
      <c r="A60" s="251"/>
      <c r="B60" s="251"/>
      <c r="C60" s="251"/>
      <c r="D60" s="251"/>
      <c r="E60" s="251"/>
      <c r="F60" s="251"/>
      <c r="G60" s="251"/>
      <c r="H60" s="251"/>
    </row>
    <row r="61" spans="1:8">
      <c r="A61" s="251"/>
      <c r="B61" s="251"/>
      <c r="C61" s="251"/>
      <c r="D61" s="251"/>
      <c r="E61" s="251"/>
      <c r="F61" s="251"/>
      <c r="G61" s="251"/>
      <c r="H61" s="251"/>
    </row>
    <row r="62" spans="1:8">
      <c r="A62" s="251"/>
      <c r="B62" s="251"/>
      <c r="C62" s="251"/>
      <c r="D62" s="251"/>
      <c r="E62" s="251"/>
      <c r="F62" s="251"/>
      <c r="G62" s="251"/>
      <c r="H62" s="251"/>
    </row>
    <row r="63" spans="1:8">
      <c r="A63" s="251"/>
      <c r="B63" s="251"/>
      <c r="C63" s="251"/>
      <c r="D63" s="251"/>
      <c r="E63" s="251"/>
      <c r="F63" s="251"/>
      <c r="G63" s="251"/>
      <c r="H63" s="251"/>
    </row>
    <row r="64" spans="1:8">
      <c r="A64" s="251"/>
      <c r="B64" s="251"/>
      <c r="C64" s="251"/>
      <c r="D64" s="251"/>
      <c r="E64" s="251"/>
      <c r="F64" s="251"/>
      <c r="G64" s="251"/>
      <c r="H64" s="251"/>
    </row>
    <row r="65" spans="1:8">
      <c r="A65" s="251"/>
      <c r="B65" s="251"/>
      <c r="C65" s="251"/>
      <c r="D65" s="251"/>
      <c r="E65" s="251"/>
      <c r="F65" s="251"/>
      <c r="G65" s="251"/>
      <c r="H65" s="251"/>
    </row>
    <row r="66" spans="1:8">
      <c r="A66" s="251"/>
      <c r="B66" s="251"/>
      <c r="C66" s="251"/>
      <c r="D66" s="251"/>
      <c r="E66" s="251"/>
      <c r="F66" s="251"/>
      <c r="G66" s="251"/>
      <c r="H66" s="251"/>
    </row>
    <row r="67" spans="1:8">
      <c r="A67" s="251"/>
      <c r="B67" s="251"/>
      <c r="C67" s="251"/>
      <c r="D67" s="251"/>
      <c r="E67" s="251"/>
      <c r="F67" s="251"/>
      <c r="G67" s="251"/>
      <c r="H67" s="251"/>
    </row>
    <row r="68" spans="1:8">
      <c r="A68" s="251"/>
      <c r="B68" s="251"/>
      <c r="C68" s="251"/>
      <c r="D68" s="251"/>
      <c r="E68" s="251"/>
      <c r="F68" s="251"/>
      <c r="G68" s="251"/>
      <c r="H68" s="251"/>
    </row>
    <row r="69" spans="1:8">
      <c r="A69" s="251"/>
      <c r="B69" s="251"/>
      <c r="C69" s="251"/>
      <c r="D69" s="251"/>
      <c r="E69" s="251"/>
      <c r="F69" s="251"/>
      <c r="G69" s="251"/>
      <c r="H69" s="251"/>
    </row>
    <row r="70" spans="1:8">
      <c r="A70" s="251"/>
      <c r="B70" s="251"/>
      <c r="C70" s="251"/>
      <c r="D70" s="251"/>
      <c r="E70" s="251"/>
      <c r="F70" s="251"/>
      <c r="G70" s="251"/>
      <c r="H70" s="251"/>
    </row>
    <row r="71" spans="1:8">
      <c r="A71" s="251"/>
      <c r="B71" s="251"/>
      <c r="C71" s="251"/>
      <c r="D71" s="251"/>
      <c r="E71" s="251"/>
      <c r="F71" s="251"/>
      <c r="G71" s="251"/>
      <c r="H71" s="251"/>
    </row>
    <row r="72" spans="1:8">
      <c r="A72" s="251"/>
      <c r="B72" s="251"/>
      <c r="C72" s="251"/>
      <c r="D72" s="251"/>
      <c r="E72" s="251"/>
      <c r="F72" s="251"/>
      <c r="G72" s="251"/>
      <c r="H72" s="251"/>
    </row>
    <row r="73" spans="1:8">
      <c r="A73" s="251"/>
      <c r="B73" s="251"/>
      <c r="C73" s="251"/>
      <c r="D73" s="251"/>
      <c r="E73" s="251"/>
      <c r="F73" s="251"/>
      <c r="G73" s="251"/>
      <c r="H73" s="251"/>
    </row>
    <row r="74" spans="1:8">
      <c r="A74" s="251"/>
      <c r="B74" s="251"/>
      <c r="C74" s="251"/>
      <c r="D74" s="251"/>
      <c r="E74" s="251"/>
      <c r="F74" s="251"/>
      <c r="G74" s="251"/>
      <c r="H74" s="251"/>
    </row>
    <row r="75" spans="1:8">
      <c r="A75" s="251"/>
      <c r="B75" s="251"/>
      <c r="C75" s="251"/>
      <c r="D75" s="251"/>
      <c r="E75" s="251"/>
      <c r="F75" s="251"/>
      <c r="G75" s="251"/>
      <c r="H75" s="251"/>
    </row>
    <row r="76" spans="1:8">
      <c r="A76" s="251"/>
      <c r="B76" s="251"/>
      <c r="C76" s="251"/>
      <c r="D76" s="251"/>
      <c r="E76" s="251"/>
      <c r="F76" s="251"/>
      <c r="G76" s="251"/>
      <c r="H76" s="251"/>
    </row>
    <row r="77" spans="1:8">
      <c r="A77" s="251"/>
      <c r="B77" s="251"/>
      <c r="C77" s="251"/>
      <c r="D77" s="251"/>
      <c r="E77" s="251"/>
      <c r="F77" s="251"/>
      <c r="G77" s="251"/>
      <c r="H77" s="251"/>
    </row>
    <row r="78" spans="1:8">
      <c r="A78" s="251"/>
      <c r="B78" s="251"/>
      <c r="C78" s="251"/>
      <c r="D78" s="251"/>
      <c r="E78" s="251"/>
      <c r="F78" s="251"/>
      <c r="G78" s="251"/>
      <c r="H78" s="251"/>
    </row>
    <row r="79" spans="1:8">
      <c r="A79" s="251"/>
      <c r="B79" s="251"/>
      <c r="C79" s="251"/>
      <c r="D79" s="251"/>
      <c r="E79" s="251"/>
      <c r="F79" s="251"/>
      <c r="G79" s="251"/>
      <c r="H79" s="251"/>
    </row>
    <row r="80" spans="1:8">
      <c r="A80" s="251"/>
      <c r="B80" s="251"/>
      <c r="C80" s="251"/>
      <c r="D80" s="251"/>
      <c r="E80" s="251"/>
      <c r="F80" s="251"/>
      <c r="G80" s="251"/>
      <c r="H80" s="251"/>
    </row>
    <row r="81" spans="1:8">
      <c r="A81" s="251"/>
      <c r="B81" s="251"/>
      <c r="C81" s="251"/>
      <c r="D81" s="251"/>
      <c r="E81" s="251"/>
      <c r="F81" s="251"/>
      <c r="G81" s="251"/>
      <c r="H81" s="251"/>
    </row>
    <row r="82" spans="1:8">
      <c r="A82" s="251"/>
      <c r="B82" s="251"/>
      <c r="C82" s="251"/>
      <c r="D82" s="251"/>
      <c r="E82" s="251"/>
      <c r="F82" s="251"/>
      <c r="G82" s="251"/>
      <c r="H82" s="251"/>
    </row>
    <row r="83" spans="1:8">
      <c r="A83" s="251"/>
      <c r="B83" s="251"/>
      <c r="C83" s="251"/>
      <c r="D83" s="251"/>
      <c r="E83" s="251"/>
      <c r="F83" s="251"/>
      <c r="G83" s="251"/>
      <c r="H83" s="251"/>
    </row>
    <row r="84" spans="1:8">
      <c r="A84" s="251"/>
      <c r="B84" s="251"/>
      <c r="C84" s="251"/>
      <c r="D84" s="251"/>
      <c r="E84" s="251"/>
      <c r="F84" s="251"/>
      <c r="G84" s="251"/>
      <c r="H84" s="251"/>
    </row>
    <row r="85" spans="1:8">
      <c r="A85" s="251"/>
      <c r="B85" s="251"/>
      <c r="C85" s="251"/>
      <c r="D85" s="251"/>
      <c r="E85" s="251"/>
      <c r="F85" s="251"/>
      <c r="G85" s="251"/>
      <c r="H85" s="251"/>
    </row>
    <row r="86" spans="1:8">
      <c r="A86" s="251"/>
      <c r="B86" s="251"/>
      <c r="C86" s="251"/>
      <c r="D86" s="251"/>
      <c r="E86" s="251"/>
      <c r="F86" s="251"/>
      <c r="G86" s="251"/>
      <c r="H86" s="251"/>
    </row>
    <row r="87" spans="1:8">
      <c r="A87" s="251"/>
      <c r="B87" s="251"/>
      <c r="C87" s="251"/>
      <c r="D87" s="251"/>
      <c r="E87" s="251"/>
      <c r="F87" s="251"/>
      <c r="G87" s="251"/>
      <c r="H87" s="251"/>
    </row>
    <row r="88" spans="1:8">
      <c r="A88" s="251"/>
      <c r="B88" s="251"/>
      <c r="C88" s="251"/>
      <c r="D88" s="251"/>
      <c r="E88" s="251"/>
      <c r="F88" s="251"/>
      <c r="G88" s="251"/>
      <c r="H88" s="251"/>
    </row>
    <row r="89" spans="1:8">
      <c r="A89" s="251"/>
      <c r="B89" s="251"/>
      <c r="C89" s="251"/>
      <c r="D89" s="251"/>
      <c r="E89" s="251"/>
      <c r="F89" s="251"/>
      <c r="G89" s="251"/>
      <c r="H89" s="251"/>
    </row>
    <row r="90" spans="1:8">
      <c r="A90" s="251"/>
      <c r="B90" s="251"/>
      <c r="C90" s="251"/>
      <c r="D90" s="251"/>
      <c r="E90" s="251"/>
      <c r="F90" s="251"/>
      <c r="G90" s="251"/>
      <c r="H90" s="251"/>
    </row>
    <row r="91" spans="1:8">
      <c r="A91" s="251"/>
      <c r="B91" s="251"/>
      <c r="C91" s="251"/>
      <c r="D91" s="251"/>
      <c r="E91" s="251"/>
      <c r="F91" s="251"/>
      <c r="G91" s="251"/>
      <c r="H91" s="251"/>
    </row>
    <row r="92" spans="1:8">
      <c r="A92" s="251"/>
      <c r="B92" s="251"/>
      <c r="C92" s="251"/>
      <c r="D92" s="251"/>
      <c r="E92" s="251"/>
      <c r="F92" s="251"/>
      <c r="G92" s="251"/>
      <c r="H92" s="251"/>
    </row>
    <row r="93" spans="1:8">
      <c r="A93" s="251"/>
      <c r="B93" s="251"/>
      <c r="C93" s="251"/>
      <c r="D93" s="251"/>
      <c r="E93" s="251"/>
      <c r="F93" s="251"/>
      <c r="G93" s="251"/>
      <c r="H93" s="251"/>
    </row>
    <row r="94" spans="1:8">
      <c r="A94" s="251"/>
      <c r="B94" s="251"/>
      <c r="C94" s="251"/>
      <c r="D94" s="251"/>
      <c r="E94" s="251"/>
      <c r="F94" s="251"/>
      <c r="G94" s="251"/>
      <c r="H94" s="251"/>
    </row>
    <row r="95" spans="1:8">
      <c r="A95" s="251"/>
      <c r="B95" s="251"/>
      <c r="C95" s="251"/>
      <c r="D95" s="251"/>
      <c r="E95" s="251"/>
      <c r="F95" s="251"/>
      <c r="G95" s="251"/>
      <c r="H95" s="251"/>
    </row>
    <row r="96" spans="1:8">
      <c r="A96" s="251"/>
      <c r="B96" s="251"/>
      <c r="C96" s="251"/>
      <c r="D96" s="251"/>
      <c r="E96" s="251"/>
      <c r="F96" s="251"/>
      <c r="G96" s="251"/>
      <c r="H96" s="251"/>
    </row>
    <row r="97" spans="1:8">
      <c r="A97" s="251"/>
      <c r="B97" s="251"/>
      <c r="C97" s="251"/>
      <c r="D97" s="251"/>
      <c r="E97" s="251"/>
      <c r="F97" s="251"/>
      <c r="G97" s="251"/>
      <c r="H97" s="251"/>
    </row>
    <row r="98" spans="1:8">
      <c r="A98" s="251"/>
      <c r="B98" s="251"/>
      <c r="C98" s="251"/>
      <c r="D98" s="251"/>
      <c r="E98" s="251"/>
      <c r="F98" s="251"/>
      <c r="G98" s="251"/>
      <c r="H98" s="251"/>
    </row>
    <row r="99" spans="1:8">
      <c r="A99" s="251"/>
      <c r="B99" s="251"/>
      <c r="C99" s="251"/>
      <c r="D99" s="251"/>
      <c r="E99" s="251"/>
      <c r="F99" s="251"/>
      <c r="G99" s="251"/>
      <c r="H99" s="251"/>
    </row>
    <row r="100" spans="1:8">
      <c r="A100" s="251"/>
      <c r="B100" s="251"/>
      <c r="C100" s="251"/>
      <c r="D100" s="251"/>
      <c r="E100" s="251"/>
      <c r="F100" s="251"/>
      <c r="G100" s="251"/>
      <c r="H100" s="251"/>
    </row>
    <row r="101" spans="1:8">
      <c r="A101" s="251"/>
      <c r="B101" s="251"/>
      <c r="C101" s="251"/>
      <c r="D101" s="251"/>
      <c r="E101" s="251"/>
      <c r="F101" s="251"/>
      <c r="G101" s="251"/>
      <c r="H101" s="251"/>
    </row>
    <row r="102" spans="1:8">
      <c r="A102" s="251"/>
      <c r="B102" s="251"/>
      <c r="C102" s="251"/>
      <c r="D102" s="251"/>
      <c r="E102" s="251"/>
      <c r="F102" s="251"/>
      <c r="G102" s="251"/>
      <c r="H102" s="251"/>
    </row>
    <row r="103" spans="1:8">
      <c r="A103" s="251"/>
      <c r="B103" s="251"/>
      <c r="C103" s="251"/>
      <c r="D103" s="251"/>
      <c r="E103" s="251"/>
      <c r="F103" s="251"/>
      <c r="G103" s="251"/>
      <c r="H103" s="251"/>
    </row>
    <row r="104" spans="1:8">
      <c r="A104" s="251"/>
      <c r="B104" s="251"/>
      <c r="C104" s="251"/>
      <c r="D104" s="251"/>
      <c r="E104" s="251"/>
      <c r="F104" s="251"/>
      <c r="G104" s="251"/>
      <c r="H104" s="251"/>
    </row>
    <row r="105" spans="1:8">
      <c r="A105" s="251"/>
      <c r="B105" s="251"/>
      <c r="C105" s="251"/>
      <c r="D105" s="251"/>
      <c r="E105" s="251"/>
      <c r="F105" s="251"/>
      <c r="G105" s="251"/>
      <c r="H105" s="251"/>
    </row>
    <row r="106" spans="1:8">
      <c r="A106" s="251"/>
      <c r="B106" s="251"/>
      <c r="C106" s="251"/>
      <c r="D106" s="251"/>
      <c r="E106" s="251"/>
      <c r="F106" s="251"/>
      <c r="G106" s="251"/>
      <c r="H106" s="251"/>
    </row>
    <row r="107" spans="1:8">
      <c r="A107" s="251"/>
      <c r="B107" s="251"/>
      <c r="C107" s="251"/>
      <c r="D107" s="251"/>
      <c r="E107" s="251"/>
      <c r="F107" s="251"/>
      <c r="G107" s="251"/>
      <c r="H107" s="251"/>
    </row>
    <row r="108" spans="1:8">
      <c r="A108" s="251"/>
      <c r="B108" s="251"/>
      <c r="C108" s="251"/>
      <c r="D108" s="251"/>
      <c r="E108" s="251"/>
      <c r="F108" s="251"/>
      <c r="G108" s="251"/>
      <c r="H108" s="251"/>
    </row>
    <row r="109" spans="1:8">
      <c r="A109" s="251"/>
      <c r="B109" s="251"/>
      <c r="C109" s="251"/>
      <c r="D109" s="251"/>
      <c r="E109" s="251"/>
      <c r="F109" s="251"/>
      <c r="G109" s="251"/>
      <c r="H109" s="251"/>
    </row>
    <row r="110" spans="1:8">
      <c r="A110" s="251"/>
      <c r="B110" s="251"/>
      <c r="C110" s="251"/>
      <c r="D110" s="251"/>
      <c r="E110" s="251"/>
      <c r="F110" s="251"/>
      <c r="G110" s="251"/>
      <c r="H110" s="251"/>
    </row>
    <row r="111" spans="1:8">
      <c r="A111" s="251"/>
      <c r="B111" s="251"/>
      <c r="C111" s="251"/>
      <c r="D111" s="251"/>
      <c r="E111" s="251"/>
      <c r="F111" s="251"/>
      <c r="G111" s="251"/>
      <c r="H111" s="251"/>
    </row>
    <row r="112" spans="1:8">
      <c r="A112" s="251"/>
      <c r="B112" s="251"/>
      <c r="C112" s="251"/>
      <c r="D112" s="251"/>
      <c r="E112" s="251"/>
      <c r="F112" s="251"/>
      <c r="G112" s="251"/>
      <c r="H112" s="251"/>
    </row>
    <row r="113" spans="1:8">
      <c r="A113" s="251"/>
      <c r="B113" s="251"/>
      <c r="C113" s="251"/>
      <c r="D113" s="251"/>
      <c r="E113" s="251"/>
      <c r="F113" s="251"/>
      <c r="G113" s="251"/>
      <c r="H113" s="251"/>
    </row>
    <row r="114" spans="1:8">
      <c r="A114" s="251"/>
      <c r="B114" s="251"/>
      <c r="C114" s="251"/>
      <c r="D114" s="251"/>
      <c r="E114" s="251"/>
      <c r="F114" s="251"/>
      <c r="G114" s="251"/>
      <c r="H114" s="251"/>
    </row>
    <row r="115" spans="1:8">
      <c r="A115" s="251"/>
      <c r="B115" s="251"/>
      <c r="C115" s="251"/>
      <c r="D115" s="251"/>
      <c r="E115" s="251"/>
      <c r="F115" s="251"/>
      <c r="G115" s="251"/>
      <c r="H115" s="251"/>
    </row>
    <row r="116" spans="1:8">
      <c r="A116" s="251"/>
      <c r="B116" s="251"/>
      <c r="C116" s="251"/>
      <c r="D116" s="251"/>
      <c r="E116" s="251"/>
      <c r="F116" s="251"/>
      <c r="G116" s="251"/>
      <c r="H116" s="251"/>
    </row>
    <row r="117" spans="1:8">
      <c r="A117" s="251"/>
      <c r="B117" s="251"/>
      <c r="C117" s="251"/>
      <c r="D117" s="251"/>
      <c r="E117" s="251"/>
      <c r="F117" s="251"/>
      <c r="G117" s="251"/>
      <c r="H117" s="251"/>
    </row>
    <row r="118" spans="1:8">
      <c r="A118" s="251"/>
      <c r="B118" s="251"/>
      <c r="C118" s="251"/>
      <c r="D118" s="251"/>
      <c r="E118" s="251"/>
      <c r="F118" s="251"/>
      <c r="G118" s="251"/>
      <c r="H118" s="251"/>
    </row>
    <row r="119" spans="1:8">
      <c r="A119" s="251"/>
      <c r="B119" s="251"/>
      <c r="C119" s="251"/>
      <c r="D119" s="251"/>
      <c r="E119" s="251"/>
      <c r="F119" s="251"/>
      <c r="G119" s="251"/>
      <c r="H119" s="251"/>
    </row>
    <row r="120" spans="1:8">
      <c r="A120" s="251"/>
      <c r="B120" s="251"/>
      <c r="C120" s="251"/>
      <c r="D120" s="251"/>
      <c r="E120" s="251"/>
      <c r="F120" s="251"/>
      <c r="G120" s="251"/>
      <c r="H120" s="251"/>
    </row>
    <row r="121" spans="1:8">
      <c r="A121" s="251"/>
      <c r="B121" s="251"/>
      <c r="C121" s="251"/>
      <c r="D121" s="251"/>
      <c r="E121" s="251"/>
      <c r="F121" s="251"/>
      <c r="G121" s="251"/>
      <c r="H121" s="251"/>
    </row>
    <row r="122" spans="1:8">
      <c r="A122" s="251"/>
      <c r="B122" s="251"/>
      <c r="C122" s="251"/>
      <c r="D122" s="251"/>
      <c r="E122" s="251"/>
      <c r="F122" s="251"/>
      <c r="G122" s="251"/>
      <c r="H122" s="251"/>
    </row>
    <row r="123" spans="1:8">
      <c r="A123" s="251"/>
      <c r="B123" s="251"/>
      <c r="C123" s="251"/>
      <c r="D123" s="251"/>
      <c r="E123" s="251"/>
      <c r="F123" s="251"/>
      <c r="G123" s="251"/>
      <c r="H123" s="251"/>
    </row>
    <row r="124" spans="1:8">
      <c r="A124" s="251"/>
      <c r="B124" s="251"/>
      <c r="C124" s="251"/>
      <c r="D124" s="251"/>
      <c r="E124" s="251"/>
      <c r="F124" s="251"/>
      <c r="G124" s="251"/>
      <c r="H124" s="251"/>
    </row>
    <row r="125" spans="1:8">
      <c r="A125" s="251"/>
      <c r="B125" s="251"/>
      <c r="C125" s="251"/>
      <c r="D125" s="251"/>
      <c r="E125" s="251"/>
      <c r="F125" s="251"/>
      <c r="G125" s="251"/>
      <c r="H125" s="251"/>
    </row>
    <row r="126" spans="1:8">
      <c r="A126" s="251"/>
      <c r="B126" s="251"/>
      <c r="C126" s="251"/>
      <c r="D126" s="251"/>
      <c r="E126" s="251"/>
      <c r="F126" s="251"/>
      <c r="G126" s="251"/>
      <c r="H126" s="251"/>
    </row>
    <row r="127" spans="1:8">
      <c r="A127" s="251"/>
      <c r="B127" s="251"/>
      <c r="C127" s="251"/>
      <c r="D127" s="251"/>
      <c r="E127" s="251"/>
      <c r="F127" s="251"/>
      <c r="G127" s="251"/>
      <c r="H127" s="251"/>
    </row>
    <row r="128" spans="1:8">
      <c r="A128" s="251"/>
      <c r="B128" s="251"/>
      <c r="C128" s="251"/>
      <c r="D128" s="251"/>
      <c r="E128" s="251"/>
      <c r="F128" s="251"/>
      <c r="G128" s="251"/>
      <c r="H128" s="251"/>
    </row>
    <row r="129" spans="1:8">
      <c r="A129" s="251"/>
      <c r="B129" s="251"/>
      <c r="C129" s="251"/>
      <c r="D129" s="251"/>
      <c r="E129" s="251"/>
      <c r="F129" s="251"/>
      <c r="G129" s="251"/>
      <c r="H129" s="251"/>
    </row>
    <row r="130" spans="1:8">
      <c r="A130" s="251"/>
      <c r="B130" s="251"/>
      <c r="C130" s="251"/>
      <c r="D130" s="251"/>
      <c r="E130" s="251"/>
      <c r="F130" s="251"/>
      <c r="G130" s="251"/>
      <c r="H130" s="251"/>
    </row>
    <row r="131" spans="1:8">
      <c r="A131" s="251"/>
      <c r="B131" s="251"/>
      <c r="C131" s="251"/>
      <c r="D131" s="251"/>
      <c r="E131" s="251"/>
      <c r="F131" s="251"/>
      <c r="G131" s="251"/>
      <c r="H131" s="251"/>
    </row>
    <row r="132" spans="1:8">
      <c r="A132" s="251"/>
      <c r="B132" s="251"/>
      <c r="C132" s="251"/>
      <c r="D132" s="251"/>
      <c r="E132" s="251"/>
      <c r="F132" s="251"/>
      <c r="G132" s="251"/>
      <c r="H132" s="251"/>
    </row>
    <row r="133" spans="1:8">
      <c r="A133" s="251"/>
      <c r="B133" s="251"/>
      <c r="C133" s="251"/>
      <c r="D133" s="251"/>
      <c r="E133" s="251"/>
      <c r="F133" s="251"/>
      <c r="G133" s="251"/>
      <c r="H133" s="251"/>
    </row>
    <row r="134" spans="1:8">
      <c r="A134" s="251"/>
      <c r="B134" s="251"/>
      <c r="C134" s="251"/>
      <c r="D134" s="251"/>
      <c r="E134" s="251"/>
      <c r="F134" s="251"/>
      <c r="G134" s="251"/>
      <c r="H134" s="251"/>
    </row>
    <row r="135" spans="1:8">
      <c r="A135" s="251"/>
      <c r="B135" s="251"/>
      <c r="C135" s="251"/>
      <c r="D135" s="251"/>
      <c r="E135" s="251"/>
      <c r="F135" s="251"/>
      <c r="G135" s="251"/>
      <c r="H135" s="251"/>
    </row>
    <row r="136" spans="1:8">
      <c r="A136" s="251"/>
      <c r="B136" s="251"/>
      <c r="C136" s="251"/>
      <c r="D136" s="251"/>
      <c r="E136" s="251"/>
      <c r="F136" s="251"/>
      <c r="G136" s="251"/>
      <c r="H136" s="251"/>
    </row>
    <row r="137" spans="1:8">
      <c r="A137" s="251"/>
      <c r="B137" s="251"/>
      <c r="C137" s="251"/>
      <c r="D137" s="251"/>
      <c r="E137" s="251"/>
      <c r="F137" s="251"/>
      <c r="G137" s="251"/>
      <c r="H137" s="251"/>
    </row>
    <row r="138" spans="1:8">
      <c r="A138" s="251"/>
      <c r="B138" s="251"/>
      <c r="C138" s="251"/>
      <c r="D138" s="251"/>
      <c r="E138" s="251"/>
      <c r="F138" s="251"/>
      <c r="G138" s="251"/>
      <c r="H138" s="251"/>
    </row>
    <row r="139" spans="1:8">
      <c r="A139" s="251"/>
      <c r="B139" s="251"/>
      <c r="C139" s="251"/>
      <c r="D139" s="251"/>
      <c r="E139" s="251"/>
      <c r="F139" s="251"/>
      <c r="G139" s="251"/>
      <c r="H139" s="251"/>
    </row>
    <row r="140" spans="1:8">
      <c r="A140" s="251"/>
      <c r="B140" s="251"/>
      <c r="C140" s="251"/>
      <c r="D140" s="251"/>
      <c r="E140" s="251"/>
      <c r="F140" s="251"/>
      <c r="G140" s="251"/>
      <c r="H140" s="251"/>
    </row>
    <row r="141" spans="1:8">
      <c r="A141" s="251"/>
      <c r="B141" s="251"/>
      <c r="C141" s="251"/>
      <c r="D141" s="251"/>
      <c r="E141" s="251"/>
      <c r="F141" s="251"/>
      <c r="G141" s="251"/>
      <c r="H141" s="251"/>
    </row>
    <row r="142" spans="1:8">
      <c r="A142" s="251"/>
      <c r="B142" s="251"/>
      <c r="C142" s="251"/>
      <c r="D142" s="251"/>
      <c r="E142" s="251"/>
      <c r="F142" s="251"/>
      <c r="G142" s="251"/>
      <c r="H142" s="251"/>
    </row>
    <row r="143" spans="1:8">
      <c r="A143" s="251"/>
      <c r="B143" s="251"/>
      <c r="C143" s="251"/>
      <c r="D143" s="251"/>
      <c r="E143" s="251"/>
      <c r="F143" s="251"/>
      <c r="G143" s="251"/>
      <c r="H143" s="251"/>
    </row>
    <row r="144" spans="1:8">
      <c r="A144" s="251"/>
      <c r="B144" s="251"/>
      <c r="C144" s="251"/>
      <c r="D144" s="251"/>
      <c r="E144" s="251"/>
      <c r="F144" s="251"/>
      <c r="G144" s="251"/>
      <c r="H144" s="251"/>
    </row>
    <row r="145" spans="1:8">
      <c r="A145" s="251"/>
      <c r="B145" s="251"/>
      <c r="C145" s="251"/>
      <c r="D145" s="251"/>
      <c r="E145" s="251"/>
      <c r="F145" s="251"/>
      <c r="G145" s="251"/>
      <c r="H145" s="251"/>
    </row>
    <row r="146" spans="1:8">
      <c r="A146" s="251"/>
      <c r="B146" s="251"/>
      <c r="C146" s="251"/>
      <c r="D146" s="251"/>
      <c r="E146" s="251"/>
      <c r="F146" s="251"/>
      <c r="G146" s="251"/>
      <c r="H146" s="251"/>
    </row>
    <row r="147" spans="1:8">
      <c r="A147" s="251"/>
      <c r="B147" s="251"/>
      <c r="C147" s="251"/>
      <c r="D147" s="251"/>
      <c r="E147" s="251"/>
      <c r="F147" s="251"/>
      <c r="G147" s="251"/>
      <c r="H147" s="251"/>
    </row>
    <row r="148" spans="1:8">
      <c r="A148" s="251"/>
      <c r="B148" s="251"/>
      <c r="C148" s="251"/>
      <c r="D148" s="251"/>
      <c r="E148" s="251"/>
      <c r="F148" s="251"/>
      <c r="G148" s="251"/>
      <c r="H148" s="251"/>
    </row>
    <row r="149" spans="1:8">
      <c r="A149" s="251"/>
      <c r="B149" s="251"/>
      <c r="C149" s="251"/>
      <c r="D149" s="251"/>
      <c r="E149" s="251"/>
      <c r="F149" s="251"/>
      <c r="G149" s="251"/>
      <c r="H149" s="251"/>
    </row>
    <row r="150" spans="1:8">
      <c r="A150" s="251"/>
      <c r="B150" s="251"/>
      <c r="C150" s="251"/>
      <c r="D150" s="251"/>
      <c r="E150" s="251"/>
      <c r="F150" s="251"/>
      <c r="G150" s="251"/>
      <c r="H150" s="251"/>
    </row>
    <row r="151" spans="1:8">
      <c r="A151" s="251"/>
      <c r="B151" s="251"/>
      <c r="C151" s="251"/>
      <c r="D151" s="251"/>
      <c r="E151" s="251"/>
      <c r="F151" s="251"/>
      <c r="G151" s="251"/>
      <c r="H151" s="251"/>
    </row>
    <row r="152" spans="1:8">
      <c r="A152" s="251"/>
      <c r="B152" s="251"/>
      <c r="C152" s="251"/>
      <c r="D152" s="251"/>
      <c r="E152" s="251"/>
      <c r="F152" s="251"/>
      <c r="G152" s="251"/>
      <c r="H152" s="251"/>
    </row>
    <row r="153" spans="1:8">
      <c r="A153" s="251"/>
      <c r="B153" s="251"/>
      <c r="C153" s="251"/>
      <c r="D153" s="251"/>
      <c r="E153" s="251"/>
      <c r="F153" s="251"/>
      <c r="G153" s="251"/>
      <c r="H153" s="251"/>
    </row>
    <row r="154" spans="1:8">
      <c r="A154" s="251"/>
      <c r="B154" s="251"/>
      <c r="C154" s="251"/>
      <c r="D154" s="251"/>
      <c r="E154" s="251"/>
      <c r="F154" s="251"/>
      <c r="G154" s="251"/>
      <c r="H154" s="251"/>
    </row>
    <row r="155" spans="1:8">
      <c r="A155" s="251"/>
      <c r="B155" s="251"/>
      <c r="C155" s="251"/>
      <c r="D155" s="251"/>
      <c r="E155" s="251"/>
      <c r="F155" s="251"/>
      <c r="G155" s="251"/>
      <c r="H155" s="251"/>
    </row>
    <row r="156" spans="1:8">
      <c r="A156" s="251"/>
      <c r="B156" s="251"/>
      <c r="C156" s="251"/>
      <c r="D156" s="251"/>
      <c r="E156" s="251"/>
      <c r="F156" s="251"/>
      <c r="G156" s="251"/>
      <c r="H156" s="251"/>
    </row>
    <row r="157" spans="1:8">
      <c r="A157" s="251"/>
      <c r="B157" s="251"/>
      <c r="C157" s="251"/>
      <c r="D157" s="251"/>
      <c r="E157" s="251"/>
      <c r="F157" s="251"/>
      <c r="G157" s="251"/>
      <c r="H157" s="251"/>
    </row>
    <row r="158" spans="1:8">
      <c r="A158" s="251"/>
      <c r="B158" s="251"/>
      <c r="C158" s="251"/>
      <c r="D158" s="251"/>
      <c r="E158" s="251"/>
      <c r="F158" s="251"/>
      <c r="G158" s="251"/>
      <c r="H158" s="251"/>
    </row>
    <row r="159" spans="1:8">
      <c r="A159" s="251"/>
      <c r="B159" s="251"/>
      <c r="C159" s="251"/>
      <c r="D159" s="251"/>
      <c r="E159" s="251"/>
      <c r="F159" s="251"/>
      <c r="G159" s="251"/>
      <c r="H159" s="251"/>
    </row>
    <row r="160" spans="1:8">
      <c r="A160" s="251"/>
      <c r="B160" s="251"/>
      <c r="C160" s="251"/>
      <c r="D160" s="251"/>
      <c r="E160" s="251"/>
      <c r="F160" s="251"/>
      <c r="G160" s="251"/>
      <c r="H160" s="251"/>
    </row>
    <row r="161" spans="1:8">
      <c r="A161" s="251"/>
      <c r="B161" s="251"/>
      <c r="C161" s="251"/>
      <c r="D161" s="251"/>
      <c r="E161" s="251"/>
      <c r="F161" s="251"/>
      <c r="G161" s="251"/>
      <c r="H161" s="251"/>
    </row>
    <row r="162" spans="1:8">
      <c r="A162" s="251"/>
      <c r="B162" s="251"/>
      <c r="C162" s="251"/>
      <c r="D162" s="251"/>
      <c r="E162" s="251"/>
      <c r="F162" s="251"/>
      <c r="G162" s="251"/>
      <c r="H162" s="251"/>
    </row>
    <row r="163" spans="1:8">
      <c r="A163" s="251"/>
      <c r="B163" s="251"/>
      <c r="C163" s="251"/>
      <c r="D163" s="251"/>
      <c r="E163" s="251"/>
      <c r="F163" s="251"/>
      <c r="G163" s="251"/>
      <c r="H163" s="251"/>
    </row>
    <row r="164" spans="1:8">
      <c r="A164" s="251"/>
      <c r="B164" s="251"/>
      <c r="C164" s="251"/>
      <c r="D164" s="251"/>
      <c r="E164" s="251"/>
      <c r="F164" s="251"/>
      <c r="G164" s="251"/>
      <c r="H164" s="251"/>
    </row>
    <row r="165" spans="1:8">
      <c r="A165" s="251"/>
      <c r="B165" s="251"/>
      <c r="C165" s="251"/>
      <c r="D165" s="251"/>
      <c r="E165" s="251"/>
      <c r="F165" s="251"/>
      <c r="G165" s="251"/>
      <c r="H165" s="251"/>
    </row>
    <row r="166" spans="1:8">
      <c r="A166" s="251"/>
      <c r="B166" s="251"/>
      <c r="C166" s="251"/>
      <c r="D166" s="251"/>
      <c r="E166" s="251"/>
      <c r="F166" s="251"/>
      <c r="G166" s="251"/>
      <c r="H166" s="251"/>
    </row>
    <row r="167" spans="1:8">
      <c r="A167" s="251"/>
      <c r="B167" s="251"/>
      <c r="C167" s="251"/>
      <c r="D167" s="251"/>
      <c r="E167" s="251"/>
      <c r="F167" s="251"/>
      <c r="G167" s="251"/>
      <c r="H167" s="251"/>
    </row>
    <row r="168" spans="1:8">
      <c r="A168" s="251"/>
      <c r="B168" s="251"/>
      <c r="C168" s="251"/>
      <c r="D168" s="251"/>
      <c r="E168" s="251"/>
      <c r="F168" s="251"/>
      <c r="G168" s="251"/>
      <c r="H168" s="251"/>
    </row>
    <row r="169" spans="1:8">
      <c r="A169" s="251"/>
      <c r="B169" s="251"/>
      <c r="C169" s="251"/>
      <c r="D169" s="251"/>
      <c r="E169" s="251"/>
      <c r="F169" s="251"/>
      <c r="G169" s="251"/>
      <c r="H169" s="251"/>
    </row>
    <row r="170" spans="1:8">
      <c r="A170" s="251"/>
      <c r="B170" s="251"/>
      <c r="C170" s="251"/>
      <c r="D170" s="251"/>
      <c r="E170" s="251"/>
      <c r="F170" s="251"/>
      <c r="G170" s="251"/>
      <c r="H170" s="251"/>
    </row>
    <row r="171" spans="1:8">
      <c r="A171" s="251"/>
      <c r="B171" s="251"/>
      <c r="C171" s="251"/>
      <c r="D171" s="251"/>
      <c r="E171" s="251"/>
      <c r="F171" s="251"/>
      <c r="G171" s="251"/>
      <c r="H171" s="251"/>
    </row>
    <row r="172" spans="1:8">
      <c r="A172" s="251"/>
      <c r="B172" s="251"/>
      <c r="C172" s="251"/>
      <c r="D172" s="251"/>
      <c r="E172" s="251"/>
      <c r="F172" s="251"/>
      <c r="G172" s="251"/>
      <c r="H172" s="251"/>
    </row>
    <row r="173" spans="1:8">
      <c r="A173" s="251"/>
      <c r="B173" s="251"/>
      <c r="C173" s="251"/>
      <c r="D173" s="251"/>
      <c r="E173" s="251"/>
      <c r="F173" s="251"/>
      <c r="G173" s="251"/>
      <c r="H173" s="251"/>
    </row>
    <row r="174" spans="1:8">
      <c r="A174" s="251"/>
      <c r="B174" s="251"/>
      <c r="C174" s="251"/>
      <c r="D174" s="251"/>
      <c r="E174" s="251"/>
      <c r="F174" s="251"/>
      <c r="G174" s="251"/>
      <c r="H174" s="251"/>
    </row>
    <row r="175" spans="1:8">
      <c r="A175" s="251"/>
      <c r="B175" s="251"/>
      <c r="C175" s="251"/>
      <c r="D175" s="251"/>
      <c r="E175" s="251"/>
      <c r="F175" s="251"/>
      <c r="G175" s="251"/>
      <c r="H175" s="251"/>
    </row>
    <row r="176" spans="1:8">
      <c r="A176" s="251"/>
      <c r="B176" s="251"/>
      <c r="C176" s="251"/>
      <c r="D176" s="251"/>
      <c r="E176" s="251"/>
      <c r="F176" s="251"/>
      <c r="G176" s="251"/>
      <c r="H176" s="251"/>
    </row>
    <row r="177" spans="1:8">
      <c r="A177" s="251"/>
      <c r="B177" s="251"/>
      <c r="C177" s="251"/>
      <c r="D177" s="251"/>
      <c r="E177" s="251"/>
      <c r="F177" s="251"/>
      <c r="G177" s="251"/>
      <c r="H177" s="251"/>
    </row>
    <row r="178" spans="1:8">
      <c r="A178" s="251"/>
      <c r="B178" s="251"/>
      <c r="C178" s="251"/>
      <c r="D178" s="251"/>
      <c r="E178" s="251"/>
      <c r="F178" s="251"/>
      <c r="G178" s="251"/>
      <c r="H178" s="251"/>
    </row>
    <row r="179" spans="1:8">
      <c r="A179" s="251"/>
      <c r="B179" s="251"/>
      <c r="C179" s="251"/>
      <c r="D179" s="251"/>
      <c r="E179" s="251"/>
      <c r="F179" s="251"/>
      <c r="G179" s="251"/>
      <c r="H179" s="251"/>
    </row>
    <row r="180" spans="1:8">
      <c r="A180" s="251"/>
      <c r="B180" s="251"/>
      <c r="C180" s="251"/>
      <c r="D180" s="251"/>
      <c r="E180" s="251"/>
      <c r="F180" s="251"/>
      <c r="G180" s="251"/>
      <c r="H180" s="251"/>
    </row>
    <row r="181" spans="1:8">
      <c r="A181" s="251"/>
      <c r="B181" s="251"/>
      <c r="C181" s="251"/>
      <c r="D181" s="251"/>
      <c r="E181" s="251"/>
      <c r="F181" s="251"/>
      <c r="G181" s="251"/>
      <c r="H181" s="251"/>
    </row>
    <row r="182" spans="1:8">
      <c r="A182" s="251"/>
      <c r="B182" s="251"/>
      <c r="C182" s="251"/>
      <c r="D182" s="251"/>
      <c r="E182" s="251"/>
      <c r="F182" s="251"/>
      <c r="G182" s="251"/>
      <c r="H182" s="251"/>
    </row>
    <row r="183" spans="1:8">
      <c r="A183" s="251"/>
      <c r="B183" s="251"/>
      <c r="C183" s="251"/>
      <c r="D183" s="251"/>
      <c r="E183" s="251"/>
      <c r="F183" s="251"/>
      <c r="G183" s="251"/>
      <c r="H183" s="251"/>
    </row>
    <row r="184" spans="1:8">
      <c r="A184" s="251"/>
      <c r="B184" s="251"/>
      <c r="C184" s="251"/>
      <c r="D184" s="251"/>
      <c r="E184" s="251"/>
      <c r="F184" s="251"/>
      <c r="G184" s="251"/>
      <c r="H184" s="251"/>
    </row>
    <row r="185" spans="1:8">
      <c r="A185" s="251"/>
      <c r="B185" s="251"/>
      <c r="C185" s="251"/>
      <c r="D185" s="251"/>
      <c r="E185" s="251"/>
      <c r="F185" s="251"/>
      <c r="G185" s="251"/>
      <c r="H185" s="251"/>
    </row>
    <row r="186" spans="1:8">
      <c r="A186" s="251"/>
      <c r="B186" s="251"/>
      <c r="C186" s="251"/>
      <c r="D186" s="251"/>
      <c r="E186" s="251"/>
      <c r="F186" s="251"/>
      <c r="G186" s="251"/>
      <c r="H186" s="251"/>
    </row>
    <row r="187" spans="1:8">
      <c r="A187" s="251"/>
      <c r="B187" s="251"/>
      <c r="C187" s="251"/>
      <c r="D187" s="251"/>
      <c r="E187" s="251"/>
      <c r="F187" s="251"/>
      <c r="G187" s="251"/>
      <c r="H187" s="251"/>
    </row>
    <row r="188" spans="1:8">
      <c r="A188" s="251"/>
      <c r="B188" s="251"/>
      <c r="C188" s="251"/>
      <c r="D188" s="251"/>
      <c r="E188" s="251"/>
      <c r="F188" s="251"/>
      <c r="G188" s="251"/>
      <c r="H188" s="251"/>
    </row>
    <row r="189" spans="1:8">
      <c r="A189" s="251"/>
      <c r="B189" s="251"/>
      <c r="C189" s="251"/>
      <c r="D189" s="251"/>
      <c r="E189" s="251"/>
      <c r="F189" s="251"/>
      <c r="G189" s="251"/>
      <c r="H189" s="251"/>
    </row>
    <row r="190" spans="1:8">
      <c r="A190" s="251"/>
      <c r="B190" s="251"/>
      <c r="C190" s="251"/>
      <c r="D190" s="251"/>
      <c r="E190" s="251"/>
      <c r="F190" s="251"/>
      <c r="G190" s="251"/>
      <c r="H190" s="251"/>
    </row>
    <row r="191" spans="1:8">
      <c r="A191" s="251"/>
      <c r="B191" s="251"/>
      <c r="C191" s="251"/>
      <c r="D191" s="251"/>
      <c r="E191" s="251"/>
      <c r="F191" s="251"/>
      <c r="G191" s="251"/>
      <c r="H191" s="251"/>
    </row>
    <row r="192" spans="1:8">
      <c r="A192" s="251"/>
      <c r="B192" s="251"/>
      <c r="C192" s="251"/>
      <c r="D192" s="251"/>
      <c r="E192" s="251"/>
      <c r="F192" s="251"/>
      <c r="G192" s="251"/>
      <c r="H192" s="251"/>
    </row>
    <row r="193" spans="1:8">
      <c r="A193" s="251"/>
      <c r="B193" s="251"/>
      <c r="C193" s="251"/>
      <c r="D193" s="251"/>
      <c r="E193" s="251"/>
      <c r="F193" s="251"/>
      <c r="G193" s="251"/>
      <c r="H193" s="251"/>
    </row>
    <row r="194" spans="1:8">
      <c r="A194" s="251"/>
      <c r="B194" s="251"/>
      <c r="C194" s="251"/>
      <c r="D194" s="251"/>
      <c r="E194" s="251"/>
      <c r="F194" s="251"/>
      <c r="G194" s="251"/>
      <c r="H194" s="251"/>
    </row>
    <row r="195" spans="1:8">
      <c r="A195" s="251"/>
      <c r="B195" s="251"/>
      <c r="C195" s="251"/>
      <c r="D195" s="251"/>
      <c r="E195" s="251"/>
      <c r="F195" s="251"/>
      <c r="G195" s="251"/>
      <c r="H195" s="251"/>
    </row>
    <row r="196" spans="1:8">
      <c r="A196" s="251"/>
      <c r="B196" s="251"/>
      <c r="C196" s="251"/>
      <c r="D196" s="251"/>
      <c r="E196" s="251"/>
      <c r="F196" s="251"/>
      <c r="G196" s="251"/>
      <c r="H196" s="251"/>
    </row>
    <row r="197" spans="1:8">
      <c r="A197" s="252"/>
      <c r="B197" s="252"/>
      <c r="C197" s="252"/>
      <c r="D197" s="252"/>
      <c r="E197" s="252"/>
      <c r="F197" s="252"/>
      <c r="G197" s="252"/>
      <c r="H197" s="252"/>
    </row>
    <row r="198" spans="1:8">
      <c r="A198" s="252"/>
      <c r="B198" s="252"/>
      <c r="C198" s="252"/>
      <c r="D198" s="252"/>
      <c r="E198" s="252"/>
      <c r="F198" s="252"/>
      <c r="G198" s="252"/>
      <c r="H198" s="252"/>
    </row>
    <row r="199" spans="1:8">
      <c r="A199" s="252"/>
      <c r="B199" s="252"/>
      <c r="C199" s="252"/>
      <c r="D199" s="252"/>
      <c r="E199" s="252"/>
      <c r="F199" s="252"/>
      <c r="G199" s="252"/>
      <c r="H199" s="252"/>
    </row>
    <row r="200" spans="1:8">
      <c r="A200" s="252"/>
      <c r="B200" s="252"/>
      <c r="C200" s="252"/>
      <c r="D200" s="252"/>
      <c r="E200" s="252"/>
      <c r="F200" s="252"/>
      <c r="G200" s="252"/>
      <c r="H200" s="252"/>
    </row>
    <row r="201" spans="1:8">
      <c r="A201" s="252"/>
      <c r="B201" s="252"/>
      <c r="C201" s="252"/>
      <c r="D201" s="252"/>
      <c r="E201" s="252"/>
      <c r="F201" s="252"/>
      <c r="G201" s="252"/>
      <c r="H201" s="252"/>
    </row>
    <row r="202" spans="1:8">
      <c r="A202" s="252"/>
      <c r="B202" s="252"/>
      <c r="C202" s="252"/>
      <c r="D202" s="252"/>
      <c r="E202" s="252"/>
      <c r="F202" s="252"/>
      <c r="G202" s="252"/>
      <c r="H202" s="252"/>
    </row>
    <row r="203" spans="1:8">
      <c r="A203" s="252"/>
      <c r="B203" s="252"/>
      <c r="C203" s="252"/>
      <c r="D203" s="252"/>
      <c r="E203" s="252"/>
      <c r="F203" s="252"/>
      <c r="G203" s="252"/>
      <c r="H203" s="252"/>
    </row>
    <row r="204" spans="1:8">
      <c r="A204" s="252"/>
      <c r="B204" s="252"/>
      <c r="C204" s="252"/>
      <c r="D204" s="252"/>
      <c r="E204" s="252"/>
      <c r="F204" s="252"/>
      <c r="G204" s="252"/>
      <c r="H204" s="252"/>
    </row>
    <row r="205" spans="1:8">
      <c r="A205" s="252"/>
      <c r="B205" s="252"/>
      <c r="C205" s="252"/>
      <c r="D205" s="252"/>
      <c r="E205" s="252"/>
      <c r="F205" s="252"/>
      <c r="G205" s="252"/>
      <c r="H205" s="252"/>
    </row>
    <row r="206" spans="1:8">
      <c r="A206" s="252"/>
      <c r="B206" s="252"/>
      <c r="C206" s="252"/>
      <c r="D206" s="252"/>
      <c r="E206" s="252"/>
      <c r="F206" s="252"/>
      <c r="G206" s="252"/>
      <c r="H206" s="252"/>
    </row>
    <row r="207" spans="1:8">
      <c r="A207" s="252"/>
      <c r="B207" s="252"/>
      <c r="C207" s="252"/>
      <c r="D207" s="252"/>
      <c r="E207" s="252"/>
      <c r="F207" s="252"/>
      <c r="G207" s="252"/>
      <c r="H207" s="252"/>
    </row>
    <row r="208" spans="1:8">
      <c r="A208" s="252"/>
      <c r="B208" s="252"/>
      <c r="C208" s="252"/>
      <c r="D208" s="252"/>
      <c r="E208" s="252"/>
      <c r="F208" s="252"/>
      <c r="G208" s="252"/>
      <c r="H208" s="252"/>
    </row>
    <row r="209" spans="1:8">
      <c r="A209" s="252"/>
      <c r="B209" s="252"/>
      <c r="C209" s="252"/>
      <c r="D209" s="252"/>
      <c r="E209" s="252"/>
      <c r="F209" s="252"/>
      <c r="G209" s="252"/>
      <c r="H209" s="252"/>
    </row>
    <row r="210" spans="1:8">
      <c r="A210" s="252"/>
      <c r="B210" s="252"/>
      <c r="C210" s="252"/>
      <c r="D210" s="252"/>
      <c r="E210" s="252"/>
      <c r="F210" s="252"/>
      <c r="G210" s="252"/>
      <c r="H210" s="252"/>
    </row>
    <row r="211" spans="1:8">
      <c r="A211" s="252"/>
      <c r="B211" s="252"/>
      <c r="C211" s="252"/>
      <c r="D211" s="252"/>
      <c r="E211" s="252"/>
      <c r="F211" s="252"/>
      <c r="G211" s="252"/>
      <c r="H211" s="252"/>
    </row>
    <row r="212" spans="1:8">
      <c r="A212" s="252"/>
      <c r="B212" s="252"/>
      <c r="C212" s="252"/>
      <c r="D212" s="252"/>
      <c r="E212" s="252"/>
      <c r="F212" s="252"/>
      <c r="G212" s="252"/>
      <c r="H212" s="252"/>
    </row>
    <row r="213" spans="1:8">
      <c r="A213" s="252"/>
      <c r="B213" s="252"/>
      <c r="C213" s="252"/>
      <c r="D213" s="252"/>
      <c r="E213" s="252"/>
      <c r="F213" s="252"/>
      <c r="G213" s="252"/>
      <c r="H213" s="252"/>
    </row>
    <row r="214" spans="1:8">
      <c r="A214" s="252"/>
      <c r="B214" s="252"/>
      <c r="C214" s="252"/>
      <c r="D214" s="252"/>
      <c r="E214" s="252"/>
      <c r="F214" s="252"/>
      <c r="G214" s="252"/>
      <c r="H214" s="252"/>
    </row>
    <row r="215" spans="1:8">
      <c r="A215" s="252"/>
      <c r="B215" s="252"/>
      <c r="C215" s="252"/>
      <c r="D215" s="252"/>
      <c r="E215" s="252"/>
      <c r="F215" s="252"/>
      <c r="G215" s="252"/>
      <c r="H215" s="252"/>
    </row>
    <row r="216" spans="1:8">
      <c r="A216" s="252"/>
      <c r="B216" s="252"/>
      <c r="C216" s="252"/>
      <c r="D216" s="252"/>
      <c r="E216" s="252"/>
      <c r="F216" s="252"/>
      <c r="G216" s="252"/>
      <c r="H216" s="252"/>
    </row>
    <row r="217" spans="1:8">
      <c r="A217" s="252"/>
      <c r="B217" s="252"/>
      <c r="C217" s="252"/>
      <c r="D217" s="252"/>
      <c r="E217" s="252"/>
      <c r="F217" s="252"/>
      <c r="G217" s="252"/>
      <c r="H217" s="252"/>
    </row>
    <row r="218" spans="1:8">
      <c r="A218" s="252"/>
      <c r="B218" s="252"/>
      <c r="C218" s="252"/>
      <c r="D218" s="252"/>
      <c r="E218" s="252"/>
      <c r="F218" s="252"/>
      <c r="G218" s="252"/>
      <c r="H218" s="252"/>
    </row>
    <row r="219" spans="1:8">
      <c r="A219" s="252"/>
      <c r="B219" s="252"/>
      <c r="C219" s="252"/>
      <c r="D219" s="252"/>
      <c r="E219" s="252"/>
      <c r="F219" s="252"/>
      <c r="G219" s="252"/>
      <c r="H219" s="252"/>
    </row>
    <row r="220" spans="1:8">
      <c r="A220" s="252"/>
      <c r="B220" s="252"/>
      <c r="C220" s="252"/>
      <c r="D220" s="252"/>
      <c r="E220" s="252"/>
      <c r="F220" s="252"/>
      <c r="G220" s="252"/>
      <c r="H220" s="252"/>
    </row>
    <row r="221" spans="1:8">
      <c r="A221" s="252"/>
      <c r="B221" s="252"/>
      <c r="C221" s="252"/>
      <c r="D221" s="252"/>
      <c r="E221" s="252"/>
      <c r="F221" s="252"/>
      <c r="G221" s="252"/>
      <c r="H221" s="252"/>
    </row>
    <row r="222" spans="1:8">
      <c r="A222" s="252"/>
      <c r="B222" s="252"/>
      <c r="C222" s="252"/>
      <c r="D222" s="252"/>
      <c r="E222" s="252"/>
      <c r="F222" s="252"/>
      <c r="G222" s="252"/>
      <c r="H222" s="252"/>
    </row>
    <row r="223" spans="1:8">
      <c r="A223" s="252"/>
      <c r="B223" s="252"/>
      <c r="C223" s="252"/>
      <c r="D223" s="252"/>
      <c r="E223" s="252"/>
      <c r="F223" s="252"/>
      <c r="G223" s="252"/>
      <c r="H223" s="252"/>
    </row>
    <row r="224" spans="1:8">
      <c r="A224" s="252"/>
      <c r="B224" s="252"/>
      <c r="C224" s="252"/>
      <c r="D224" s="252"/>
      <c r="E224" s="252"/>
      <c r="F224" s="252"/>
      <c r="G224" s="252"/>
      <c r="H224" s="252"/>
    </row>
    <row r="225" spans="1:8">
      <c r="A225" s="252"/>
      <c r="B225" s="252"/>
      <c r="C225" s="252"/>
      <c r="D225" s="252"/>
      <c r="E225" s="252"/>
      <c r="F225" s="252"/>
      <c r="G225" s="252"/>
      <c r="H225" s="252"/>
    </row>
    <row r="226" spans="1:8">
      <c r="A226" s="252"/>
      <c r="B226" s="252"/>
      <c r="C226" s="252"/>
      <c r="D226" s="252"/>
      <c r="E226" s="252"/>
      <c r="F226" s="252"/>
      <c r="G226" s="252"/>
      <c r="H226" s="252"/>
    </row>
    <row r="227" spans="1:8">
      <c r="A227" s="252"/>
      <c r="B227" s="252"/>
      <c r="C227" s="252"/>
      <c r="D227" s="252"/>
      <c r="E227" s="252"/>
      <c r="F227" s="252"/>
      <c r="G227" s="252"/>
      <c r="H227" s="252"/>
    </row>
    <row r="228" spans="1:8">
      <c r="A228" s="252"/>
      <c r="B228" s="252"/>
      <c r="C228" s="252"/>
      <c r="D228" s="252"/>
      <c r="E228" s="252"/>
      <c r="F228" s="252"/>
      <c r="G228" s="252"/>
      <c r="H228" s="252"/>
    </row>
    <row r="229" spans="1:8">
      <c r="A229" s="252"/>
      <c r="B229" s="252"/>
      <c r="C229" s="252"/>
      <c r="D229" s="252"/>
      <c r="E229" s="252"/>
      <c r="F229" s="252"/>
      <c r="G229" s="252"/>
      <c r="H229" s="252"/>
    </row>
    <row r="230" spans="1:8">
      <c r="A230" s="252"/>
      <c r="B230" s="252"/>
      <c r="C230" s="252"/>
      <c r="D230" s="252"/>
      <c r="E230" s="252"/>
      <c r="F230" s="252"/>
      <c r="G230" s="252"/>
      <c r="H230" s="252"/>
    </row>
    <row r="231" spans="1:8">
      <c r="A231" s="252"/>
      <c r="B231" s="252"/>
      <c r="C231" s="252"/>
      <c r="D231" s="252"/>
      <c r="E231" s="252"/>
      <c r="F231" s="252"/>
      <c r="G231" s="252"/>
      <c r="H231" s="252"/>
    </row>
    <row r="232" spans="1:8">
      <c r="A232" s="252"/>
      <c r="B232" s="252"/>
      <c r="C232" s="252"/>
      <c r="D232" s="252"/>
      <c r="E232" s="252"/>
      <c r="F232" s="252"/>
      <c r="G232" s="252"/>
      <c r="H232" s="252"/>
    </row>
    <row r="233" spans="1:8">
      <c r="A233" s="252"/>
      <c r="B233" s="252"/>
      <c r="C233" s="252"/>
      <c r="D233" s="252"/>
      <c r="E233" s="252"/>
      <c r="F233" s="252"/>
      <c r="G233" s="252"/>
      <c r="H233" s="252"/>
    </row>
    <row r="234" spans="1:8">
      <c r="A234" s="252"/>
      <c r="B234" s="252"/>
      <c r="C234" s="252"/>
      <c r="D234" s="252"/>
      <c r="E234" s="252"/>
      <c r="F234" s="252"/>
      <c r="G234" s="252"/>
      <c r="H234" s="252"/>
    </row>
    <row r="235" spans="1:8">
      <c r="A235" s="252"/>
      <c r="B235" s="252"/>
      <c r="C235" s="252"/>
      <c r="D235" s="252"/>
      <c r="E235" s="252"/>
      <c r="F235" s="252"/>
      <c r="G235" s="252"/>
      <c r="H235" s="252"/>
    </row>
    <row r="236" spans="1:8">
      <c r="A236" s="252"/>
      <c r="B236" s="252"/>
      <c r="C236" s="252"/>
      <c r="D236" s="252"/>
      <c r="E236" s="252"/>
      <c r="F236" s="252"/>
      <c r="G236" s="252"/>
      <c r="H236" s="252"/>
    </row>
    <row r="237" spans="1:8">
      <c r="A237" s="252"/>
      <c r="B237" s="252"/>
      <c r="C237" s="252"/>
      <c r="D237" s="252"/>
      <c r="E237" s="252"/>
      <c r="F237" s="252"/>
      <c r="G237" s="252"/>
      <c r="H237" s="252"/>
    </row>
    <row r="238" spans="1:8">
      <c r="A238" s="252"/>
      <c r="B238" s="252"/>
      <c r="C238" s="252"/>
      <c r="D238" s="252"/>
      <c r="E238" s="252"/>
      <c r="F238" s="252"/>
      <c r="G238" s="252"/>
      <c r="H238" s="252"/>
    </row>
    <row r="239" spans="1:8">
      <c r="A239" s="252"/>
      <c r="B239" s="252"/>
      <c r="C239" s="252"/>
      <c r="D239" s="252"/>
      <c r="E239" s="252"/>
      <c r="F239" s="252"/>
      <c r="G239" s="252"/>
      <c r="H239" s="252"/>
    </row>
    <row r="240" spans="1:8">
      <c r="A240" s="252"/>
      <c r="B240" s="252"/>
      <c r="C240" s="252"/>
      <c r="D240" s="252"/>
      <c r="E240" s="252"/>
      <c r="F240" s="252"/>
      <c r="G240" s="252"/>
      <c r="H240" s="252"/>
    </row>
    <row r="241" spans="1:8">
      <c r="A241" s="252"/>
      <c r="B241" s="252"/>
      <c r="C241" s="252"/>
      <c r="D241" s="252"/>
      <c r="E241" s="252"/>
      <c r="F241" s="252"/>
      <c r="G241" s="252"/>
      <c r="H241" s="252"/>
    </row>
    <row r="242" spans="1:8">
      <c r="A242" s="252"/>
      <c r="B242" s="252"/>
      <c r="C242" s="252"/>
      <c r="D242" s="252"/>
      <c r="E242" s="252"/>
      <c r="F242" s="252"/>
      <c r="G242" s="252"/>
      <c r="H242" s="252"/>
    </row>
    <row r="243" spans="1:8">
      <c r="A243" s="252"/>
      <c r="B243" s="252"/>
      <c r="C243" s="252"/>
      <c r="D243" s="252"/>
      <c r="E243" s="252"/>
      <c r="F243" s="252"/>
      <c r="G243" s="252"/>
      <c r="H243" s="252"/>
    </row>
    <row r="244" spans="1:8">
      <c r="A244" s="252"/>
      <c r="B244" s="252"/>
      <c r="C244" s="252"/>
      <c r="D244" s="252"/>
      <c r="E244" s="252"/>
      <c r="F244" s="252"/>
      <c r="G244" s="252"/>
      <c r="H244" s="252"/>
    </row>
    <row r="245" spans="1:8">
      <c r="A245" s="252"/>
      <c r="B245" s="252"/>
      <c r="C245" s="252"/>
      <c r="D245" s="252"/>
      <c r="E245" s="252"/>
      <c r="F245" s="252"/>
      <c r="G245" s="252"/>
      <c r="H245" s="252"/>
    </row>
    <row r="246" spans="1:8">
      <c r="A246" s="252"/>
      <c r="B246" s="252"/>
      <c r="C246" s="252"/>
      <c r="D246" s="252"/>
      <c r="E246" s="252"/>
      <c r="F246" s="252"/>
      <c r="G246" s="252"/>
      <c r="H246" s="252"/>
    </row>
    <row r="247" spans="1:8">
      <c r="A247" s="252"/>
      <c r="B247" s="252"/>
      <c r="C247" s="252"/>
      <c r="D247" s="252"/>
      <c r="E247" s="252"/>
      <c r="F247" s="252"/>
      <c r="G247" s="252"/>
      <c r="H247" s="252"/>
    </row>
    <row r="248" spans="1:8">
      <c r="A248" s="252"/>
      <c r="B248" s="252"/>
      <c r="C248" s="252"/>
      <c r="D248" s="252"/>
      <c r="E248" s="252"/>
      <c r="F248" s="252"/>
      <c r="G248" s="252"/>
      <c r="H248" s="252"/>
    </row>
    <row r="249" spans="1:8">
      <c r="A249" s="252"/>
      <c r="B249" s="252"/>
      <c r="C249" s="252"/>
      <c r="D249" s="252"/>
      <c r="E249" s="252"/>
      <c r="F249" s="252"/>
      <c r="G249" s="252"/>
      <c r="H249" s="252"/>
    </row>
    <row r="250" spans="1:8">
      <c r="A250" s="252"/>
      <c r="B250" s="252"/>
      <c r="C250" s="252"/>
      <c r="D250" s="252"/>
      <c r="E250" s="252"/>
      <c r="F250" s="252"/>
      <c r="G250" s="252"/>
      <c r="H250" s="252"/>
    </row>
    <row r="251" spans="1:8">
      <c r="A251" s="252"/>
      <c r="B251" s="252"/>
      <c r="C251" s="252"/>
      <c r="D251" s="252"/>
      <c r="E251" s="252"/>
      <c r="F251" s="252"/>
      <c r="G251" s="252"/>
      <c r="H251" s="252"/>
    </row>
    <row r="252" spans="1:8">
      <c r="A252" s="252"/>
      <c r="B252" s="252"/>
      <c r="C252" s="252"/>
      <c r="D252" s="252"/>
      <c r="E252" s="252"/>
      <c r="F252" s="252"/>
      <c r="G252" s="252"/>
      <c r="H252" s="252"/>
    </row>
    <row r="253" spans="1:8">
      <c r="A253" s="252"/>
      <c r="B253" s="252"/>
      <c r="C253" s="252"/>
      <c r="D253" s="252"/>
      <c r="E253" s="252"/>
      <c r="F253" s="252"/>
      <c r="G253" s="252"/>
      <c r="H253" s="252"/>
    </row>
    <row r="254" spans="1:8">
      <c r="A254" s="252"/>
      <c r="B254" s="252"/>
      <c r="C254" s="252"/>
      <c r="D254" s="252"/>
      <c r="E254" s="252"/>
      <c r="F254" s="252"/>
      <c r="G254" s="252"/>
      <c r="H254" s="252"/>
    </row>
    <row r="255" spans="1:8">
      <c r="A255" s="252"/>
      <c r="B255" s="252"/>
      <c r="C255" s="252"/>
      <c r="D255" s="252"/>
      <c r="E255" s="252"/>
      <c r="F255" s="252"/>
      <c r="G255" s="252"/>
      <c r="H255" s="252"/>
    </row>
    <row r="256" spans="1:8">
      <c r="A256" s="252"/>
      <c r="B256" s="252"/>
      <c r="C256" s="252"/>
      <c r="D256" s="252"/>
      <c r="E256" s="252"/>
      <c r="F256" s="252"/>
      <c r="G256" s="252"/>
      <c r="H256" s="252"/>
    </row>
    <row r="257" spans="1:8">
      <c r="A257" s="252"/>
      <c r="B257" s="252"/>
      <c r="C257" s="252"/>
      <c r="D257" s="252"/>
      <c r="E257" s="252"/>
      <c r="F257" s="252"/>
      <c r="G257" s="252"/>
      <c r="H257" s="252"/>
    </row>
    <row r="258" spans="1:8">
      <c r="A258" s="252"/>
      <c r="B258" s="252"/>
      <c r="C258" s="252"/>
      <c r="D258" s="252"/>
      <c r="E258" s="252"/>
      <c r="F258" s="252"/>
      <c r="G258" s="252"/>
      <c r="H258" s="252"/>
    </row>
    <row r="259" spans="1:8">
      <c r="A259" s="252"/>
      <c r="B259" s="252"/>
      <c r="C259" s="252"/>
      <c r="D259" s="252"/>
      <c r="E259" s="252"/>
      <c r="F259" s="252"/>
      <c r="G259" s="252"/>
      <c r="H259" s="252"/>
    </row>
    <row r="260" spans="1:8">
      <c r="A260" s="252"/>
      <c r="B260" s="252"/>
      <c r="C260" s="252"/>
      <c r="D260" s="252"/>
      <c r="E260" s="252"/>
      <c r="F260" s="252"/>
      <c r="G260" s="252"/>
      <c r="H260" s="252"/>
    </row>
    <row r="261" spans="1:8">
      <c r="A261" s="252"/>
      <c r="B261" s="252"/>
      <c r="C261" s="252"/>
      <c r="D261" s="252"/>
      <c r="E261" s="252"/>
      <c r="F261" s="252"/>
      <c r="G261" s="252"/>
      <c r="H261" s="252"/>
    </row>
    <row r="262" spans="1:8">
      <c r="A262" s="252"/>
      <c r="B262" s="252"/>
      <c r="C262" s="252"/>
      <c r="D262" s="252"/>
      <c r="E262" s="252"/>
      <c r="F262" s="252"/>
      <c r="G262" s="252"/>
      <c r="H262" s="252"/>
    </row>
    <row r="263" spans="1:8">
      <c r="A263" s="252"/>
      <c r="B263" s="252"/>
      <c r="C263" s="252"/>
      <c r="D263" s="252"/>
      <c r="E263" s="252"/>
      <c r="F263" s="252"/>
      <c r="G263" s="252"/>
      <c r="H263" s="252"/>
    </row>
    <row r="264" spans="1:8">
      <c r="A264" s="252"/>
      <c r="B264" s="252"/>
      <c r="C264" s="252"/>
      <c r="D264" s="252"/>
      <c r="E264" s="252"/>
      <c r="F264" s="252"/>
      <c r="G264" s="252"/>
      <c r="H264" s="252"/>
    </row>
    <row r="265" spans="1:8">
      <c r="A265" s="252"/>
      <c r="B265" s="252"/>
      <c r="C265" s="252"/>
      <c r="D265" s="252"/>
      <c r="E265" s="252"/>
      <c r="F265" s="252"/>
      <c r="G265" s="252"/>
      <c r="H265" s="252"/>
    </row>
    <row r="266" spans="1:8">
      <c r="A266" s="252"/>
      <c r="B266" s="252"/>
      <c r="C266" s="252"/>
      <c r="D266" s="252"/>
      <c r="E266" s="252"/>
      <c r="F266" s="252"/>
      <c r="G266" s="252"/>
      <c r="H266" s="252"/>
    </row>
    <row r="267" spans="1:8">
      <c r="A267" s="252"/>
      <c r="B267" s="252"/>
      <c r="C267" s="252"/>
      <c r="D267" s="252"/>
      <c r="E267" s="252"/>
      <c r="F267" s="252"/>
      <c r="G267" s="252"/>
      <c r="H267" s="252"/>
    </row>
    <row r="268" spans="1:8">
      <c r="A268" s="252"/>
      <c r="B268" s="252"/>
      <c r="C268" s="252"/>
      <c r="D268" s="252"/>
      <c r="E268" s="252"/>
      <c r="F268" s="252"/>
      <c r="G268" s="252"/>
      <c r="H268" s="252"/>
    </row>
    <row r="269" spans="1:8">
      <c r="A269" s="252"/>
      <c r="B269" s="252"/>
      <c r="C269" s="252"/>
      <c r="D269" s="252"/>
      <c r="E269" s="252"/>
      <c r="F269" s="252"/>
      <c r="G269" s="252"/>
      <c r="H269" s="252"/>
    </row>
    <row r="270" spans="1:8">
      <c r="A270" s="252"/>
      <c r="B270" s="252"/>
      <c r="C270" s="252"/>
      <c r="D270" s="252"/>
      <c r="E270" s="252"/>
      <c r="F270" s="252"/>
      <c r="G270" s="252"/>
      <c r="H270" s="252"/>
    </row>
    <row r="271" spans="1:8">
      <c r="A271" s="252"/>
      <c r="B271" s="252"/>
      <c r="C271" s="252"/>
      <c r="D271" s="252"/>
      <c r="E271" s="252"/>
      <c r="F271" s="252"/>
      <c r="G271" s="252"/>
      <c r="H271" s="252"/>
    </row>
    <row r="272" spans="1:8">
      <c r="A272" s="252"/>
      <c r="B272" s="252"/>
      <c r="C272" s="252"/>
      <c r="D272" s="252"/>
      <c r="E272" s="252"/>
      <c r="F272" s="252"/>
      <c r="G272" s="252"/>
      <c r="H272" s="252"/>
    </row>
    <row r="273" spans="1:8">
      <c r="A273" s="252"/>
      <c r="B273" s="252"/>
      <c r="C273" s="252"/>
      <c r="D273" s="252"/>
      <c r="E273" s="252"/>
      <c r="F273" s="252"/>
      <c r="G273" s="252"/>
      <c r="H273" s="252"/>
    </row>
    <row r="274" spans="1:8">
      <c r="A274" s="252"/>
      <c r="B274" s="252"/>
      <c r="C274" s="252"/>
      <c r="D274" s="252"/>
      <c r="E274" s="252"/>
      <c r="F274" s="252"/>
      <c r="G274" s="252"/>
      <c r="H274" s="252"/>
    </row>
    <row r="275" spans="1:8">
      <c r="A275" s="252"/>
      <c r="B275" s="252"/>
      <c r="C275" s="252"/>
      <c r="D275" s="252"/>
      <c r="E275" s="252"/>
      <c r="F275" s="252"/>
      <c r="G275" s="252"/>
      <c r="H275" s="252"/>
    </row>
    <row r="276" spans="1:8">
      <c r="A276" s="252"/>
      <c r="B276" s="252"/>
      <c r="C276" s="252"/>
      <c r="D276" s="252"/>
      <c r="E276" s="252"/>
      <c r="F276" s="252"/>
      <c r="G276" s="252"/>
      <c r="H276" s="252"/>
    </row>
    <row r="277" spans="1:8">
      <c r="A277" s="252"/>
      <c r="B277" s="252"/>
      <c r="C277" s="252"/>
      <c r="D277" s="252"/>
      <c r="E277" s="252"/>
      <c r="F277" s="252"/>
      <c r="G277" s="252"/>
      <c r="H277" s="252"/>
    </row>
    <row r="278" spans="1:8">
      <c r="A278" s="252"/>
      <c r="B278" s="252"/>
      <c r="C278" s="252"/>
      <c r="D278" s="252"/>
      <c r="E278" s="252"/>
      <c r="F278" s="252"/>
      <c r="G278" s="252"/>
      <c r="H278" s="252"/>
    </row>
    <row r="279" spans="1:8">
      <c r="A279" s="252"/>
      <c r="B279" s="252"/>
      <c r="C279" s="252"/>
      <c r="D279" s="252"/>
      <c r="E279" s="252"/>
      <c r="F279" s="252"/>
      <c r="G279" s="252"/>
      <c r="H279" s="252"/>
    </row>
    <row r="280" spans="1:8">
      <c r="A280" s="252"/>
      <c r="B280" s="252"/>
      <c r="C280" s="252"/>
      <c r="D280" s="252"/>
      <c r="E280" s="252"/>
      <c r="F280" s="252"/>
      <c r="G280" s="252"/>
      <c r="H280" s="252"/>
    </row>
    <row r="281" spans="1:8">
      <c r="A281" s="252"/>
      <c r="B281" s="252"/>
      <c r="C281" s="252"/>
      <c r="D281" s="252"/>
      <c r="E281" s="252"/>
      <c r="F281" s="252"/>
      <c r="G281" s="252"/>
      <c r="H281" s="252"/>
    </row>
    <row r="282" spans="1:8">
      <c r="A282" s="252"/>
      <c r="B282" s="252"/>
      <c r="C282" s="252"/>
      <c r="D282" s="252"/>
      <c r="E282" s="252"/>
      <c r="F282" s="252"/>
      <c r="G282" s="252"/>
      <c r="H282" s="252"/>
    </row>
    <row r="283" spans="1:8">
      <c r="A283" s="252"/>
      <c r="B283" s="252"/>
      <c r="C283" s="252"/>
      <c r="D283" s="252"/>
      <c r="E283" s="252"/>
      <c r="F283" s="252"/>
      <c r="G283" s="252"/>
      <c r="H283" s="252"/>
    </row>
    <row r="284" spans="1:8">
      <c r="A284" s="252"/>
      <c r="B284" s="252"/>
      <c r="C284" s="252"/>
      <c r="D284" s="252"/>
      <c r="E284" s="252"/>
      <c r="F284" s="252"/>
      <c r="G284" s="252"/>
      <c r="H284" s="252"/>
    </row>
    <row r="285" spans="1:8">
      <c r="A285" s="252"/>
      <c r="B285" s="252"/>
      <c r="C285" s="252"/>
      <c r="D285" s="252"/>
      <c r="E285" s="252"/>
      <c r="F285" s="252"/>
      <c r="G285" s="252"/>
      <c r="H285" s="252"/>
    </row>
    <row r="286" spans="1:8">
      <c r="A286" s="252"/>
      <c r="B286" s="252"/>
      <c r="C286" s="252"/>
      <c r="D286" s="252"/>
      <c r="E286" s="252"/>
      <c r="F286" s="252"/>
      <c r="G286" s="252"/>
      <c r="H286" s="252"/>
    </row>
    <row r="287" spans="1:8">
      <c r="A287" s="252"/>
      <c r="B287" s="252"/>
      <c r="C287" s="252"/>
      <c r="D287" s="252"/>
      <c r="E287" s="252"/>
      <c r="F287" s="252"/>
      <c r="G287" s="252"/>
      <c r="H287" s="252"/>
    </row>
    <row r="288" spans="1:8">
      <c r="A288" s="252"/>
      <c r="B288" s="252"/>
      <c r="C288" s="252"/>
      <c r="D288" s="252"/>
      <c r="E288" s="252"/>
      <c r="F288" s="252"/>
      <c r="G288" s="252"/>
      <c r="H288" s="252"/>
    </row>
    <row r="289" spans="1:8">
      <c r="A289" s="252"/>
      <c r="B289" s="252"/>
      <c r="C289" s="252"/>
      <c r="D289" s="252"/>
      <c r="E289" s="252"/>
      <c r="F289" s="252"/>
      <c r="G289" s="252"/>
      <c r="H289" s="252"/>
    </row>
    <row r="290" spans="1:8">
      <c r="A290" s="252"/>
      <c r="B290" s="252"/>
      <c r="C290" s="252"/>
      <c r="D290" s="252"/>
      <c r="E290" s="252"/>
      <c r="F290" s="252"/>
      <c r="G290" s="252"/>
      <c r="H290" s="252"/>
    </row>
    <row r="291" spans="1:8">
      <c r="A291" s="252"/>
      <c r="B291" s="252"/>
      <c r="C291" s="252"/>
      <c r="D291" s="252"/>
      <c r="E291" s="252"/>
      <c r="F291" s="252"/>
      <c r="G291" s="252"/>
      <c r="H291" s="252"/>
    </row>
    <row r="292" spans="1:8">
      <c r="A292" s="252"/>
      <c r="B292" s="252"/>
      <c r="C292" s="252"/>
      <c r="D292" s="252"/>
      <c r="E292" s="252"/>
      <c r="F292" s="252"/>
      <c r="G292" s="252"/>
      <c r="H292" s="252"/>
    </row>
    <row r="293" spans="1:8">
      <c r="A293" s="252"/>
      <c r="B293" s="252"/>
      <c r="C293" s="252"/>
      <c r="D293" s="252"/>
      <c r="E293" s="252"/>
      <c r="F293" s="252"/>
      <c r="G293" s="252"/>
      <c r="H293" s="252"/>
    </row>
    <row r="294" spans="1:8">
      <c r="A294" s="252"/>
      <c r="B294" s="252"/>
      <c r="C294" s="252"/>
      <c r="D294" s="252"/>
      <c r="E294" s="252"/>
      <c r="F294" s="252"/>
      <c r="G294" s="252"/>
      <c r="H294" s="252"/>
    </row>
    <row r="295" spans="1:8">
      <c r="A295" s="252"/>
      <c r="B295" s="252"/>
      <c r="C295" s="252"/>
      <c r="D295" s="252"/>
      <c r="E295" s="252"/>
      <c r="F295" s="252"/>
      <c r="G295" s="252"/>
      <c r="H295" s="252"/>
    </row>
    <row r="296" spans="1:8">
      <c r="A296" s="252"/>
      <c r="B296" s="252"/>
      <c r="C296" s="252"/>
      <c r="D296" s="252"/>
      <c r="E296" s="252"/>
      <c r="F296" s="252"/>
      <c r="G296" s="252"/>
      <c r="H296" s="252"/>
    </row>
    <row r="297" spans="1:8">
      <c r="A297" s="252"/>
      <c r="B297" s="252"/>
      <c r="C297" s="252"/>
      <c r="D297" s="252"/>
      <c r="E297" s="252"/>
      <c r="F297" s="252"/>
      <c r="G297" s="252"/>
      <c r="H297" s="252"/>
    </row>
    <row r="298" spans="1:8">
      <c r="A298" s="252"/>
      <c r="B298" s="252"/>
      <c r="C298" s="252"/>
      <c r="D298" s="252"/>
      <c r="E298" s="252"/>
      <c r="F298" s="252"/>
      <c r="G298" s="252"/>
      <c r="H298" s="252"/>
    </row>
    <row r="299" spans="1:8">
      <c r="A299" s="252"/>
      <c r="B299" s="252"/>
      <c r="C299" s="252"/>
      <c r="D299" s="252"/>
      <c r="E299" s="252"/>
      <c r="F299" s="252"/>
      <c r="G299" s="252"/>
      <c r="H299" s="252"/>
    </row>
    <row r="300" spans="1:8">
      <c r="A300" s="252"/>
      <c r="B300" s="252"/>
      <c r="C300" s="252"/>
      <c r="D300" s="252"/>
      <c r="E300" s="252"/>
      <c r="F300" s="252"/>
      <c r="G300" s="252"/>
      <c r="H300" s="252"/>
    </row>
    <row r="301" spans="1:8">
      <c r="A301" s="252"/>
      <c r="B301" s="252"/>
      <c r="C301" s="252"/>
      <c r="D301" s="252"/>
      <c r="E301" s="252"/>
      <c r="F301" s="252"/>
      <c r="G301" s="252"/>
      <c r="H301" s="252"/>
    </row>
    <row r="302" spans="1:8">
      <c r="A302" s="252"/>
      <c r="B302" s="252"/>
      <c r="C302" s="252"/>
      <c r="D302" s="252"/>
      <c r="E302" s="252"/>
      <c r="F302" s="252"/>
      <c r="G302" s="252"/>
      <c r="H302" s="252"/>
    </row>
    <row r="303" spans="1:8">
      <c r="A303" s="252"/>
      <c r="B303" s="252"/>
      <c r="C303" s="252"/>
      <c r="D303" s="252"/>
      <c r="E303" s="252"/>
      <c r="F303" s="252"/>
      <c r="G303" s="252"/>
      <c r="H303" s="252"/>
    </row>
    <row r="304" spans="1:8">
      <c r="A304" s="252"/>
      <c r="B304" s="252"/>
      <c r="C304" s="252"/>
      <c r="D304" s="252"/>
      <c r="E304" s="252"/>
      <c r="F304" s="252"/>
      <c r="G304" s="252"/>
      <c r="H304" s="252"/>
    </row>
    <row r="305" spans="1:8">
      <c r="A305" s="252"/>
      <c r="B305" s="252"/>
      <c r="C305" s="252"/>
      <c r="D305" s="252"/>
      <c r="E305" s="252"/>
      <c r="F305" s="252"/>
      <c r="G305" s="252"/>
      <c r="H305" s="252"/>
    </row>
    <row r="306" spans="1:8">
      <c r="A306" s="252"/>
      <c r="B306" s="252"/>
      <c r="C306" s="252"/>
      <c r="D306" s="252"/>
      <c r="E306" s="252"/>
      <c r="F306" s="252"/>
      <c r="G306" s="252"/>
      <c r="H306" s="252"/>
    </row>
    <row r="307" spans="1:8">
      <c r="A307" s="252"/>
      <c r="B307" s="252"/>
      <c r="C307" s="252"/>
      <c r="D307" s="252"/>
      <c r="E307" s="252"/>
      <c r="F307" s="252"/>
      <c r="G307" s="252"/>
      <c r="H307" s="252"/>
    </row>
    <row r="308" spans="1:8">
      <c r="A308" s="252"/>
      <c r="B308" s="252"/>
      <c r="C308" s="252"/>
      <c r="D308" s="252"/>
      <c r="E308" s="252"/>
      <c r="F308" s="252"/>
      <c r="G308" s="252"/>
      <c r="H308" s="252"/>
    </row>
    <row r="309" spans="1:8">
      <c r="A309" s="252"/>
      <c r="B309" s="252"/>
      <c r="C309" s="252"/>
      <c r="D309" s="252"/>
      <c r="E309" s="252"/>
      <c r="F309" s="252"/>
      <c r="G309" s="252"/>
      <c r="H309" s="252"/>
    </row>
    <row r="310" spans="1:8">
      <c r="A310" s="252"/>
      <c r="B310" s="252"/>
      <c r="C310" s="252"/>
      <c r="D310" s="252"/>
      <c r="E310" s="252"/>
      <c r="F310" s="252"/>
      <c r="G310" s="252"/>
      <c r="H310" s="252"/>
    </row>
    <row r="311" spans="1:8">
      <c r="A311" s="252"/>
      <c r="B311" s="252"/>
      <c r="C311" s="252"/>
      <c r="D311" s="252"/>
      <c r="E311" s="252"/>
      <c r="F311" s="252"/>
      <c r="G311" s="252"/>
      <c r="H311" s="252"/>
    </row>
    <row r="312" spans="1:8">
      <c r="A312" s="252"/>
      <c r="B312" s="252"/>
      <c r="C312" s="252"/>
      <c r="D312" s="252"/>
      <c r="E312" s="252"/>
      <c r="F312" s="252"/>
      <c r="G312" s="252"/>
      <c r="H312" s="252"/>
    </row>
    <row r="313" spans="1:8">
      <c r="A313" s="252"/>
      <c r="B313" s="252"/>
      <c r="C313" s="252"/>
      <c r="D313" s="252"/>
      <c r="E313" s="252"/>
      <c r="F313" s="252"/>
      <c r="G313" s="252"/>
      <c r="H313" s="252"/>
    </row>
    <row r="314" spans="1:8">
      <c r="A314" s="252"/>
      <c r="B314" s="252"/>
      <c r="C314" s="252"/>
      <c r="D314" s="252"/>
      <c r="E314" s="252"/>
      <c r="F314" s="252"/>
      <c r="G314" s="252"/>
      <c r="H314" s="252"/>
    </row>
    <row r="315" spans="1:8">
      <c r="A315" s="252"/>
      <c r="B315" s="252"/>
      <c r="C315" s="252"/>
      <c r="D315" s="252"/>
      <c r="E315" s="252"/>
      <c r="F315" s="252"/>
      <c r="G315" s="252"/>
      <c r="H315" s="252"/>
    </row>
    <row r="316" spans="1:8">
      <c r="A316" s="252"/>
      <c r="B316" s="252"/>
      <c r="C316" s="252"/>
      <c r="D316" s="252"/>
      <c r="E316" s="252"/>
      <c r="F316" s="252"/>
      <c r="G316" s="252"/>
      <c r="H316" s="252"/>
    </row>
    <row r="317" spans="1:8">
      <c r="A317" s="252"/>
      <c r="B317" s="252"/>
      <c r="C317" s="252"/>
      <c r="D317" s="252"/>
      <c r="E317" s="252"/>
      <c r="F317" s="252"/>
      <c r="G317" s="252"/>
      <c r="H317" s="252"/>
    </row>
    <row r="318" spans="1:8">
      <c r="A318" s="252"/>
      <c r="B318" s="252"/>
      <c r="C318" s="252"/>
      <c r="D318" s="252"/>
      <c r="E318" s="252"/>
      <c r="F318" s="252"/>
      <c r="G318" s="252"/>
      <c r="H318" s="252"/>
    </row>
    <row r="319" spans="1:8">
      <c r="A319" s="252"/>
      <c r="B319" s="252"/>
      <c r="C319" s="252"/>
      <c r="D319" s="252"/>
      <c r="E319" s="252"/>
      <c r="F319" s="252"/>
      <c r="G319" s="252"/>
      <c r="H319" s="252"/>
    </row>
    <row r="320" spans="1:8">
      <c r="A320" s="252"/>
      <c r="B320" s="252"/>
      <c r="C320" s="252"/>
      <c r="D320" s="252"/>
      <c r="E320" s="252"/>
      <c r="F320" s="252"/>
      <c r="G320" s="252"/>
      <c r="H320" s="252"/>
    </row>
    <row r="321" spans="1:8">
      <c r="A321" s="252"/>
      <c r="B321" s="252"/>
      <c r="C321" s="252"/>
      <c r="D321" s="252"/>
      <c r="E321" s="252"/>
      <c r="F321" s="252"/>
      <c r="G321" s="252"/>
      <c r="H321" s="252"/>
    </row>
    <row r="322" spans="1:8">
      <c r="A322" s="252"/>
      <c r="B322" s="252"/>
      <c r="C322" s="252"/>
      <c r="D322" s="252"/>
      <c r="E322" s="252"/>
      <c r="F322" s="252"/>
      <c r="G322" s="252"/>
      <c r="H322" s="252"/>
    </row>
    <row r="323" spans="1:8">
      <c r="A323" s="252"/>
      <c r="B323" s="252"/>
      <c r="C323" s="252"/>
      <c r="D323" s="252"/>
      <c r="E323" s="252"/>
      <c r="F323" s="252"/>
      <c r="G323" s="252"/>
      <c r="H323" s="252"/>
    </row>
    <row r="324" spans="1:8">
      <c r="A324" s="252"/>
      <c r="B324" s="252"/>
      <c r="C324" s="252"/>
      <c r="D324" s="252"/>
      <c r="E324" s="252"/>
      <c r="F324" s="252"/>
      <c r="G324" s="252"/>
      <c r="H324" s="252"/>
    </row>
    <row r="325" spans="1:8">
      <c r="A325" s="252"/>
      <c r="B325" s="252"/>
      <c r="C325" s="252"/>
      <c r="D325" s="252"/>
      <c r="E325" s="252"/>
      <c r="F325" s="252"/>
      <c r="G325" s="252"/>
      <c r="H325" s="252"/>
    </row>
    <row r="326" spans="1:8">
      <c r="A326" s="252"/>
      <c r="B326" s="252"/>
      <c r="C326" s="252"/>
      <c r="D326" s="252"/>
      <c r="E326" s="252"/>
      <c r="F326" s="252"/>
      <c r="G326" s="252"/>
      <c r="H326" s="252"/>
    </row>
    <row r="327" spans="1:8">
      <c r="A327" s="252"/>
      <c r="B327" s="252"/>
      <c r="C327" s="252"/>
      <c r="D327" s="252"/>
      <c r="E327" s="252"/>
      <c r="F327" s="252"/>
      <c r="G327" s="252"/>
      <c r="H327" s="252"/>
    </row>
    <row r="328" spans="1:8">
      <c r="A328" s="252"/>
      <c r="B328" s="252"/>
      <c r="C328" s="252"/>
      <c r="D328" s="252"/>
      <c r="E328" s="252"/>
      <c r="F328" s="252"/>
      <c r="G328" s="252"/>
      <c r="H328" s="252"/>
    </row>
    <row r="329" spans="1:8">
      <c r="A329" s="252"/>
      <c r="B329" s="252"/>
      <c r="C329" s="252"/>
      <c r="D329" s="252"/>
      <c r="E329" s="252"/>
      <c r="F329" s="252"/>
      <c r="G329" s="252"/>
      <c r="H329" s="252"/>
    </row>
    <row r="330" spans="1:8">
      <c r="A330" s="252"/>
      <c r="B330" s="252"/>
      <c r="C330" s="252"/>
      <c r="D330" s="252"/>
      <c r="E330" s="252"/>
      <c r="F330" s="252"/>
      <c r="G330" s="252"/>
      <c r="H330" s="252"/>
    </row>
    <row r="331" spans="1:8">
      <c r="A331" s="252"/>
      <c r="B331" s="252"/>
      <c r="C331" s="252"/>
      <c r="D331" s="252"/>
      <c r="E331" s="252"/>
      <c r="F331" s="252"/>
      <c r="G331" s="252"/>
      <c r="H331" s="252"/>
    </row>
    <row r="332" spans="1:8">
      <c r="A332" s="252"/>
      <c r="B332" s="252"/>
      <c r="C332" s="252"/>
      <c r="D332" s="252"/>
      <c r="E332" s="252"/>
      <c r="F332" s="252"/>
      <c r="G332" s="252"/>
      <c r="H332" s="252"/>
    </row>
    <row r="333" spans="1:8">
      <c r="A333" s="252"/>
      <c r="B333" s="252"/>
      <c r="C333" s="252"/>
      <c r="D333" s="252"/>
      <c r="E333" s="252"/>
      <c r="F333" s="252"/>
      <c r="G333" s="252"/>
      <c r="H333" s="252"/>
    </row>
    <row r="334" spans="1:8">
      <c r="A334" s="252"/>
      <c r="B334" s="252"/>
      <c r="C334" s="252"/>
      <c r="D334" s="252"/>
      <c r="E334" s="252"/>
      <c r="F334" s="252"/>
      <c r="G334" s="252"/>
      <c r="H334" s="252"/>
    </row>
    <row r="335" spans="1:8">
      <c r="A335" s="252"/>
      <c r="B335" s="252"/>
      <c r="C335" s="252"/>
      <c r="D335" s="252"/>
      <c r="E335" s="252"/>
      <c r="F335" s="252"/>
      <c r="G335" s="252"/>
      <c r="H335" s="252"/>
    </row>
    <row r="336" spans="1:8">
      <c r="A336" s="252"/>
      <c r="B336" s="252"/>
      <c r="C336" s="252"/>
      <c r="D336" s="252"/>
      <c r="E336" s="252"/>
      <c r="F336" s="252"/>
      <c r="G336" s="252"/>
      <c r="H336" s="252"/>
    </row>
    <row r="337" spans="1:8">
      <c r="A337" s="252"/>
      <c r="B337" s="252"/>
      <c r="C337" s="252"/>
      <c r="D337" s="252"/>
      <c r="E337" s="252"/>
      <c r="F337" s="252"/>
      <c r="G337" s="252"/>
      <c r="H337" s="252"/>
    </row>
    <row r="338" spans="1:8">
      <c r="A338" s="252"/>
      <c r="B338" s="252"/>
      <c r="C338" s="252"/>
      <c r="D338" s="252"/>
      <c r="E338" s="252"/>
      <c r="F338" s="252"/>
      <c r="G338" s="252"/>
      <c r="H338" s="252"/>
    </row>
    <row r="339" spans="1:8">
      <c r="A339" s="252"/>
      <c r="B339" s="252"/>
      <c r="C339" s="252"/>
      <c r="D339" s="252"/>
      <c r="E339" s="252"/>
      <c r="F339" s="252"/>
      <c r="G339" s="252"/>
      <c r="H339" s="252"/>
    </row>
    <row r="340" spans="1:8">
      <c r="A340" s="252"/>
      <c r="B340" s="252"/>
      <c r="C340" s="252"/>
      <c r="D340" s="252"/>
      <c r="E340" s="252"/>
      <c r="F340" s="252"/>
      <c r="G340" s="252"/>
      <c r="H340" s="252"/>
    </row>
    <row r="341" spans="1:8">
      <c r="A341" s="252"/>
      <c r="B341" s="252"/>
      <c r="C341" s="252"/>
      <c r="D341" s="252"/>
      <c r="E341" s="252"/>
      <c r="F341" s="252"/>
      <c r="G341" s="252"/>
      <c r="H341" s="252"/>
    </row>
    <row r="342" spans="1:8">
      <c r="A342" s="252"/>
      <c r="B342" s="252"/>
      <c r="C342" s="252"/>
      <c r="D342" s="252"/>
      <c r="E342" s="252"/>
      <c r="F342" s="252"/>
      <c r="G342" s="252"/>
      <c r="H342" s="252"/>
    </row>
    <row r="343" spans="1:8">
      <c r="A343" s="252"/>
      <c r="B343" s="252"/>
      <c r="C343" s="252"/>
      <c r="D343" s="252"/>
      <c r="E343" s="252"/>
      <c r="F343" s="252"/>
      <c r="G343" s="252"/>
      <c r="H343" s="252"/>
    </row>
    <row r="344" spans="1:8">
      <c r="A344" s="252"/>
      <c r="B344" s="252"/>
      <c r="C344" s="252"/>
      <c r="D344" s="252"/>
      <c r="E344" s="252"/>
      <c r="F344" s="252"/>
      <c r="G344" s="252"/>
      <c r="H344" s="252"/>
    </row>
    <row r="345" spans="1:8">
      <c r="A345" s="252"/>
      <c r="B345" s="252"/>
      <c r="C345" s="252"/>
      <c r="D345" s="252"/>
      <c r="E345" s="252"/>
      <c r="F345" s="252"/>
      <c r="G345" s="252"/>
      <c r="H345" s="252"/>
    </row>
    <row r="346" spans="1:8">
      <c r="A346" s="252"/>
      <c r="B346" s="252"/>
      <c r="C346" s="252"/>
      <c r="D346" s="252"/>
      <c r="E346" s="252"/>
      <c r="F346" s="252"/>
      <c r="G346" s="252"/>
      <c r="H346" s="252"/>
    </row>
    <row r="347" spans="1:8">
      <c r="A347" s="252"/>
      <c r="B347" s="252"/>
      <c r="C347" s="252"/>
      <c r="D347" s="252"/>
      <c r="E347" s="252"/>
      <c r="F347" s="252"/>
      <c r="G347" s="252"/>
      <c r="H347" s="252"/>
    </row>
    <row r="348" spans="1:8">
      <c r="A348" s="252"/>
      <c r="B348" s="252"/>
      <c r="C348" s="252"/>
      <c r="D348" s="252"/>
      <c r="E348" s="252"/>
      <c r="F348" s="252"/>
      <c r="G348" s="252"/>
      <c r="H348" s="252"/>
    </row>
    <row r="349" spans="1:8">
      <c r="A349" s="252"/>
      <c r="B349" s="252"/>
      <c r="C349" s="252"/>
      <c r="D349" s="252"/>
      <c r="E349" s="252"/>
      <c r="F349" s="252"/>
      <c r="G349" s="252"/>
      <c r="H349" s="252"/>
    </row>
    <row r="350" spans="1:8">
      <c r="A350" s="252"/>
      <c r="B350" s="252"/>
      <c r="C350" s="252"/>
      <c r="D350" s="252"/>
      <c r="E350" s="252"/>
      <c r="F350" s="252"/>
      <c r="G350" s="252"/>
      <c r="H350" s="252"/>
    </row>
    <row r="351" spans="1:8">
      <c r="A351" s="252"/>
      <c r="B351" s="252"/>
      <c r="C351" s="252"/>
      <c r="D351" s="252"/>
      <c r="E351" s="252"/>
      <c r="F351" s="252"/>
      <c r="G351" s="252"/>
      <c r="H351" s="252"/>
    </row>
    <row r="352" spans="1:8">
      <c r="A352" s="252"/>
      <c r="B352" s="252"/>
      <c r="C352" s="252"/>
      <c r="D352" s="252"/>
      <c r="E352" s="252"/>
      <c r="F352" s="252"/>
      <c r="G352" s="252"/>
      <c r="H352" s="252"/>
    </row>
    <row r="353" spans="1:8">
      <c r="A353" s="252"/>
      <c r="B353" s="252"/>
      <c r="C353" s="252"/>
      <c r="D353" s="252"/>
      <c r="E353" s="252"/>
      <c r="F353" s="252"/>
      <c r="G353" s="252"/>
      <c r="H353" s="252"/>
    </row>
    <row r="354" spans="1:8">
      <c r="A354" s="252"/>
      <c r="B354" s="252"/>
      <c r="C354" s="252"/>
      <c r="D354" s="252"/>
      <c r="E354" s="252"/>
      <c r="F354" s="252"/>
      <c r="G354" s="252"/>
      <c r="H354" s="252"/>
    </row>
    <row r="355" spans="1:8">
      <c r="A355" s="252"/>
      <c r="B355" s="252"/>
      <c r="C355" s="252"/>
      <c r="D355" s="252"/>
      <c r="E355" s="252"/>
      <c r="F355" s="252"/>
      <c r="G355" s="252"/>
      <c r="H355" s="252"/>
    </row>
    <row r="356" spans="1:8">
      <c r="A356" s="252"/>
      <c r="B356" s="252"/>
      <c r="C356" s="252"/>
      <c r="D356" s="252"/>
      <c r="E356" s="252"/>
      <c r="F356" s="252"/>
      <c r="G356" s="252"/>
      <c r="H356" s="252"/>
    </row>
    <row r="357" spans="1:8">
      <c r="A357" s="252"/>
      <c r="B357" s="252"/>
      <c r="C357" s="252"/>
      <c r="D357" s="252"/>
      <c r="E357" s="252"/>
      <c r="F357" s="252"/>
      <c r="G357" s="252"/>
      <c r="H357" s="252"/>
    </row>
    <row r="358" spans="1:8">
      <c r="A358" s="252"/>
      <c r="B358" s="252"/>
      <c r="C358" s="252"/>
      <c r="D358" s="252"/>
      <c r="E358" s="252"/>
      <c r="F358" s="252"/>
      <c r="G358" s="252"/>
      <c r="H358" s="252"/>
    </row>
    <row r="359" spans="1:8">
      <c r="A359" s="252"/>
      <c r="B359" s="252"/>
      <c r="C359" s="252"/>
      <c r="D359" s="252"/>
      <c r="E359" s="252"/>
      <c r="F359" s="252"/>
      <c r="G359" s="252"/>
      <c r="H359" s="252"/>
    </row>
    <row r="360" spans="1:8">
      <c r="A360" s="252"/>
      <c r="B360" s="252"/>
      <c r="C360" s="252"/>
      <c r="D360" s="252"/>
      <c r="E360" s="252"/>
      <c r="F360" s="252"/>
      <c r="G360" s="252"/>
      <c r="H360" s="252"/>
    </row>
    <row r="361" spans="1:8">
      <c r="A361" s="252"/>
      <c r="B361" s="252"/>
      <c r="C361" s="252"/>
      <c r="D361" s="252"/>
      <c r="E361" s="252"/>
      <c r="F361" s="252"/>
      <c r="G361" s="252"/>
      <c r="H361" s="252"/>
    </row>
    <row r="362" spans="1:8">
      <c r="A362" s="252"/>
      <c r="B362" s="252"/>
      <c r="C362" s="252"/>
      <c r="D362" s="252"/>
      <c r="E362" s="252"/>
      <c r="F362" s="252"/>
      <c r="G362" s="252"/>
      <c r="H362" s="252"/>
    </row>
    <row r="363" spans="1:8">
      <c r="A363" s="252"/>
      <c r="B363" s="252"/>
      <c r="C363" s="252"/>
      <c r="D363" s="252"/>
      <c r="E363" s="252"/>
      <c r="F363" s="252"/>
      <c r="G363" s="252"/>
      <c r="H363" s="252"/>
    </row>
    <row r="364" spans="1:8">
      <c r="A364" s="252"/>
      <c r="B364" s="252"/>
      <c r="C364" s="252"/>
      <c r="D364" s="252"/>
      <c r="E364" s="252"/>
      <c r="F364" s="252"/>
      <c r="G364" s="252"/>
      <c r="H364" s="252"/>
    </row>
    <row r="365" spans="1:8">
      <c r="A365" s="252"/>
      <c r="B365" s="252"/>
      <c r="C365" s="252"/>
      <c r="D365" s="252"/>
      <c r="E365" s="252"/>
      <c r="F365" s="252"/>
      <c r="G365" s="252"/>
      <c r="H365" s="252"/>
    </row>
    <row r="366" spans="1:8">
      <c r="A366" s="252"/>
      <c r="B366" s="252"/>
      <c r="C366" s="252"/>
      <c r="D366" s="252"/>
      <c r="E366" s="252"/>
      <c r="F366" s="252"/>
      <c r="G366" s="252"/>
      <c r="H366" s="252"/>
    </row>
    <row r="367" spans="1:8">
      <c r="A367" s="252"/>
      <c r="B367" s="252"/>
      <c r="C367" s="252"/>
      <c r="D367" s="252"/>
      <c r="E367" s="252"/>
      <c r="F367" s="252"/>
      <c r="G367" s="252"/>
      <c r="H367" s="252"/>
    </row>
    <row r="368" spans="1:8">
      <c r="A368" s="252"/>
      <c r="B368" s="252"/>
      <c r="C368" s="252"/>
      <c r="D368" s="252"/>
      <c r="E368" s="252"/>
      <c r="F368" s="252"/>
      <c r="G368" s="252"/>
      <c r="H368" s="252"/>
    </row>
    <row r="369" spans="1:8">
      <c r="A369" s="252"/>
      <c r="B369" s="252"/>
      <c r="C369" s="252"/>
      <c r="D369" s="252"/>
      <c r="E369" s="252"/>
      <c r="F369" s="252"/>
      <c r="G369" s="252"/>
      <c r="H369" s="252"/>
    </row>
    <row r="370" spans="1:8">
      <c r="A370" s="252"/>
      <c r="B370" s="252"/>
      <c r="C370" s="252"/>
      <c r="D370" s="252"/>
      <c r="E370" s="252"/>
      <c r="F370" s="252"/>
      <c r="G370" s="252"/>
      <c r="H370" s="252"/>
    </row>
    <row r="371" spans="1:8">
      <c r="A371" s="252"/>
      <c r="B371" s="252"/>
      <c r="C371" s="252"/>
      <c r="D371" s="252"/>
      <c r="E371" s="252"/>
      <c r="F371" s="252"/>
      <c r="G371" s="252"/>
      <c r="H371" s="252"/>
    </row>
    <row r="372" spans="1:8">
      <c r="A372" s="252"/>
      <c r="B372" s="252"/>
      <c r="C372" s="252"/>
      <c r="D372" s="252"/>
      <c r="E372" s="252"/>
      <c r="F372" s="252"/>
      <c r="G372" s="252"/>
      <c r="H372" s="252"/>
    </row>
    <row r="373" spans="1:8">
      <c r="A373" s="252"/>
      <c r="B373" s="252"/>
      <c r="C373" s="252"/>
      <c r="D373" s="252"/>
      <c r="E373" s="252"/>
      <c r="F373" s="252"/>
      <c r="G373" s="252"/>
      <c r="H373" s="252"/>
    </row>
    <row r="374" spans="1:8">
      <c r="A374" s="252"/>
      <c r="B374" s="252"/>
      <c r="C374" s="252"/>
      <c r="D374" s="252"/>
      <c r="E374" s="252"/>
      <c r="F374" s="252"/>
      <c r="G374" s="252"/>
      <c r="H374" s="252"/>
    </row>
    <row r="375" spans="1:8">
      <c r="A375" s="252"/>
      <c r="B375" s="252"/>
      <c r="C375" s="252"/>
      <c r="D375" s="252"/>
      <c r="E375" s="252"/>
      <c r="F375" s="252"/>
      <c r="G375" s="252"/>
      <c r="H375" s="252"/>
    </row>
    <row r="376" spans="1:8">
      <c r="A376" s="252"/>
      <c r="B376" s="252"/>
      <c r="C376" s="252"/>
      <c r="D376" s="252"/>
      <c r="E376" s="252"/>
      <c r="F376" s="252"/>
      <c r="G376" s="252"/>
      <c r="H376" s="252"/>
    </row>
    <row r="377" spans="1:8">
      <c r="A377" s="252"/>
      <c r="B377" s="252"/>
      <c r="C377" s="252"/>
      <c r="D377" s="252"/>
      <c r="E377" s="252"/>
      <c r="F377" s="252"/>
      <c r="G377" s="252"/>
      <c r="H377" s="252"/>
    </row>
    <row r="378" spans="1:8">
      <c r="A378" s="252"/>
      <c r="B378" s="252"/>
      <c r="C378" s="252"/>
      <c r="D378" s="252"/>
      <c r="E378" s="252"/>
      <c r="F378" s="252"/>
      <c r="G378" s="252"/>
      <c r="H378" s="252"/>
    </row>
    <row r="379" spans="1:8">
      <c r="A379" s="252"/>
      <c r="B379" s="252"/>
      <c r="C379" s="252"/>
      <c r="D379" s="252"/>
      <c r="E379" s="252"/>
      <c r="F379" s="252"/>
      <c r="G379" s="252"/>
      <c r="H379" s="252"/>
    </row>
    <row r="380" spans="1:8">
      <c r="A380" s="252"/>
      <c r="B380" s="252"/>
      <c r="C380" s="252"/>
      <c r="D380" s="252"/>
      <c r="E380" s="252"/>
      <c r="F380" s="252"/>
      <c r="G380" s="252"/>
      <c r="H380" s="252"/>
    </row>
    <row r="381" spans="1:8">
      <c r="A381" s="252"/>
      <c r="B381" s="252"/>
      <c r="C381" s="252"/>
      <c r="D381" s="252"/>
      <c r="E381" s="252"/>
      <c r="F381" s="252"/>
      <c r="G381" s="252"/>
      <c r="H381" s="252"/>
    </row>
    <row r="382" spans="1:8">
      <c r="A382" s="252"/>
      <c r="B382" s="252"/>
      <c r="C382" s="252"/>
      <c r="D382" s="252"/>
      <c r="E382" s="252"/>
      <c r="F382" s="252"/>
      <c r="G382" s="252"/>
      <c r="H382" s="252"/>
    </row>
    <row r="383" spans="1:8">
      <c r="A383" s="252"/>
      <c r="B383" s="252"/>
      <c r="C383" s="252"/>
      <c r="D383" s="252"/>
      <c r="E383" s="252"/>
      <c r="F383" s="252"/>
      <c r="G383" s="252"/>
      <c r="H383" s="252"/>
    </row>
    <row r="384" spans="1:8">
      <c r="A384" s="252"/>
      <c r="B384" s="252"/>
      <c r="C384" s="252"/>
      <c r="D384" s="252"/>
      <c r="E384" s="252"/>
      <c r="F384" s="252"/>
      <c r="G384" s="252"/>
      <c r="H384" s="252"/>
    </row>
    <row r="385" spans="1:8">
      <c r="A385" s="252"/>
      <c r="B385" s="252"/>
      <c r="C385" s="252"/>
      <c r="D385" s="252"/>
      <c r="E385" s="252"/>
      <c r="F385" s="252"/>
      <c r="G385" s="252"/>
      <c r="H385" s="252"/>
    </row>
    <row r="386" spans="1:8">
      <c r="A386" s="252"/>
      <c r="B386" s="252"/>
      <c r="C386" s="252"/>
      <c r="D386" s="252"/>
      <c r="E386" s="252"/>
      <c r="F386" s="252"/>
      <c r="G386" s="252"/>
      <c r="H386" s="252"/>
    </row>
    <row r="387" spans="1:8">
      <c r="A387" s="252"/>
      <c r="B387" s="252"/>
      <c r="C387" s="252"/>
      <c r="D387" s="252"/>
      <c r="E387" s="252"/>
      <c r="F387" s="252"/>
      <c r="G387" s="252"/>
      <c r="H387" s="252"/>
    </row>
    <row r="388" spans="1:8">
      <c r="A388" s="252"/>
      <c r="B388" s="252"/>
      <c r="C388" s="252"/>
      <c r="D388" s="252"/>
      <c r="E388" s="252"/>
      <c r="F388" s="252"/>
      <c r="G388" s="252"/>
      <c r="H388" s="252"/>
    </row>
    <row r="389" spans="1:8">
      <c r="A389" s="252"/>
      <c r="B389" s="252"/>
      <c r="C389" s="252"/>
      <c r="D389" s="252"/>
      <c r="E389" s="252"/>
      <c r="F389" s="252"/>
      <c r="G389" s="252"/>
      <c r="H389" s="252"/>
    </row>
    <row r="390" spans="1:8">
      <c r="A390" s="252"/>
      <c r="B390" s="252"/>
      <c r="C390" s="252"/>
      <c r="D390" s="252"/>
      <c r="E390" s="252"/>
      <c r="F390" s="252"/>
      <c r="G390" s="252"/>
      <c r="H390" s="252"/>
    </row>
    <row r="391" spans="1:8">
      <c r="A391" s="252"/>
      <c r="B391" s="252"/>
      <c r="C391" s="252"/>
      <c r="D391" s="252"/>
      <c r="E391" s="252"/>
      <c r="F391" s="252"/>
      <c r="G391" s="252"/>
      <c r="H391" s="252"/>
    </row>
    <row r="392" spans="1:8">
      <c r="A392" s="252"/>
      <c r="B392" s="252"/>
      <c r="C392" s="252"/>
      <c r="D392" s="252"/>
      <c r="E392" s="252"/>
      <c r="F392" s="252"/>
      <c r="G392" s="252"/>
      <c r="H392" s="252"/>
    </row>
    <row r="393" spans="1:8">
      <c r="A393" s="252"/>
      <c r="B393" s="252"/>
      <c r="C393" s="252"/>
      <c r="D393" s="252"/>
      <c r="E393" s="252"/>
      <c r="F393" s="252"/>
      <c r="G393" s="252"/>
      <c r="H393" s="252"/>
    </row>
    <row r="394" spans="1:8">
      <c r="A394" s="252"/>
      <c r="B394" s="252"/>
      <c r="C394" s="252"/>
      <c r="D394" s="252"/>
      <c r="E394" s="252"/>
      <c r="F394" s="252"/>
      <c r="G394" s="252"/>
      <c r="H394" s="252"/>
    </row>
    <row r="395" spans="1:8">
      <c r="A395" s="252"/>
      <c r="B395" s="252"/>
      <c r="C395" s="252"/>
      <c r="D395" s="252"/>
      <c r="E395" s="252"/>
      <c r="F395" s="252"/>
      <c r="G395" s="252"/>
      <c r="H395" s="252"/>
    </row>
    <row r="396" spans="1:8">
      <c r="A396" s="252"/>
      <c r="B396" s="252"/>
      <c r="C396" s="252"/>
      <c r="D396" s="252"/>
      <c r="E396" s="252"/>
      <c r="F396" s="252"/>
      <c r="G396" s="252"/>
      <c r="H396" s="252"/>
    </row>
    <row r="397" spans="1:8">
      <c r="A397" s="252"/>
      <c r="B397" s="252"/>
      <c r="C397" s="252"/>
      <c r="D397" s="252"/>
      <c r="E397" s="252"/>
      <c r="F397" s="252"/>
      <c r="G397" s="252"/>
      <c r="H397" s="252"/>
    </row>
    <row r="398" spans="1:8">
      <c r="A398" s="252"/>
      <c r="B398" s="252"/>
      <c r="C398" s="252"/>
      <c r="D398" s="252"/>
      <c r="E398" s="252"/>
      <c r="F398" s="252"/>
      <c r="G398" s="252"/>
      <c r="H398" s="252"/>
    </row>
    <row r="399" spans="1:8">
      <c r="A399" s="252"/>
      <c r="B399" s="252"/>
      <c r="C399" s="252"/>
      <c r="D399" s="252"/>
      <c r="E399" s="252"/>
      <c r="F399" s="252"/>
      <c r="G399" s="252"/>
      <c r="H399" s="252"/>
    </row>
    <row r="400" spans="1:8">
      <c r="A400" s="252"/>
      <c r="B400" s="252"/>
      <c r="C400" s="252"/>
      <c r="D400" s="252"/>
      <c r="E400" s="252"/>
      <c r="F400" s="252"/>
      <c r="G400" s="252"/>
      <c r="H400" s="252"/>
    </row>
    <row r="401" spans="1:8">
      <c r="A401" s="252"/>
      <c r="B401" s="252"/>
      <c r="C401" s="252"/>
      <c r="D401" s="252"/>
      <c r="E401" s="252"/>
      <c r="F401" s="252"/>
      <c r="G401" s="252"/>
      <c r="H401" s="252"/>
    </row>
    <row r="402" spans="1:8">
      <c r="A402" s="252"/>
      <c r="B402" s="252"/>
      <c r="C402" s="252"/>
      <c r="D402" s="252"/>
      <c r="E402" s="252"/>
      <c r="F402" s="252"/>
      <c r="G402" s="252"/>
      <c r="H402" s="252"/>
    </row>
    <row r="403" spans="1:8">
      <c r="A403" s="252"/>
      <c r="B403" s="252"/>
      <c r="C403" s="252"/>
      <c r="D403" s="252"/>
      <c r="E403" s="252"/>
      <c r="F403" s="252"/>
      <c r="G403" s="252"/>
      <c r="H403" s="252"/>
    </row>
    <row r="404" spans="1:8">
      <c r="A404" s="252"/>
      <c r="B404" s="252"/>
      <c r="C404" s="252"/>
      <c r="D404" s="252"/>
      <c r="E404" s="252"/>
      <c r="F404" s="252"/>
      <c r="G404" s="252"/>
      <c r="H404" s="252"/>
    </row>
    <row r="405" spans="1:8">
      <c r="A405" s="252"/>
      <c r="B405" s="252"/>
      <c r="C405" s="252"/>
      <c r="D405" s="252"/>
      <c r="E405" s="252"/>
      <c r="F405" s="252"/>
      <c r="G405" s="252"/>
      <c r="H405" s="252"/>
    </row>
    <row r="406" spans="1:8">
      <c r="A406" s="252"/>
      <c r="B406" s="252"/>
      <c r="C406" s="252"/>
      <c r="D406" s="252"/>
      <c r="E406" s="252"/>
      <c r="F406" s="252"/>
      <c r="G406" s="252"/>
      <c r="H406" s="252"/>
    </row>
    <row r="407" spans="1:8">
      <c r="A407" s="252"/>
      <c r="B407" s="252"/>
      <c r="C407" s="252"/>
      <c r="D407" s="252"/>
      <c r="E407" s="252"/>
      <c r="F407" s="252"/>
      <c r="G407" s="252"/>
      <c r="H407" s="252"/>
    </row>
    <row r="408" spans="1:8">
      <c r="A408" s="252"/>
      <c r="B408" s="252"/>
      <c r="C408" s="252"/>
      <c r="D408" s="252"/>
      <c r="E408" s="252"/>
      <c r="F408" s="252"/>
      <c r="G408" s="252"/>
      <c r="H408" s="252"/>
    </row>
    <row r="409" spans="1:8">
      <c r="A409" s="252"/>
      <c r="B409" s="252"/>
      <c r="C409" s="252"/>
      <c r="D409" s="252"/>
      <c r="E409" s="252"/>
      <c r="F409" s="252"/>
      <c r="G409" s="252"/>
      <c r="H409" s="252"/>
    </row>
    <row r="410" spans="1:8">
      <c r="A410" s="252"/>
      <c r="B410" s="252"/>
      <c r="C410" s="252"/>
      <c r="D410" s="252"/>
      <c r="E410" s="252"/>
      <c r="F410" s="252"/>
      <c r="G410" s="252"/>
      <c r="H410" s="252"/>
    </row>
    <row r="411" spans="1:8">
      <c r="A411" s="252"/>
      <c r="B411" s="252"/>
      <c r="C411" s="252"/>
      <c r="D411" s="252"/>
      <c r="E411" s="252"/>
      <c r="F411" s="252"/>
      <c r="G411" s="252"/>
      <c r="H411" s="252"/>
    </row>
    <row r="412" spans="1:8">
      <c r="A412" s="252"/>
      <c r="B412" s="252"/>
      <c r="C412" s="252"/>
      <c r="D412" s="252"/>
      <c r="E412" s="252"/>
      <c r="F412" s="252"/>
      <c r="G412" s="252"/>
      <c r="H412" s="252"/>
    </row>
    <row r="413" spans="1:8">
      <c r="A413" s="252"/>
      <c r="B413" s="252"/>
      <c r="C413" s="252"/>
      <c r="D413" s="252"/>
      <c r="E413" s="252"/>
      <c r="F413" s="252"/>
      <c r="G413" s="252"/>
      <c r="H413" s="252"/>
    </row>
    <row r="414" spans="1:8">
      <c r="A414" s="252"/>
      <c r="B414" s="252"/>
      <c r="C414" s="252"/>
      <c r="D414" s="252"/>
      <c r="E414" s="252"/>
      <c r="F414" s="252"/>
      <c r="G414" s="252"/>
      <c r="H414" s="252"/>
    </row>
    <row r="415" spans="1:8">
      <c r="A415" s="252"/>
      <c r="B415" s="252"/>
      <c r="C415" s="252"/>
      <c r="D415" s="252"/>
      <c r="E415" s="252"/>
      <c r="F415" s="252"/>
      <c r="G415" s="252"/>
      <c r="H415" s="252"/>
    </row>
    <row r="416" spans="1:8">
      <c r="A416" s="252"/>
      <c r="B416" s="252"/>
      <c r="C416" s="252"/>
      <c r="D416" s="252"/>
      <c r="E416" s="252"/>
      <c r="F416" s="252"/>
      <c r="G416" s="252"/>
      <c r="H416" s="252"/>
    </row>
    <row r="417" spans="1:8">
      <c r="A417" s="252"/>
      <c r="B417" s="252"/>
      <c r="C417" s="252"/>
      <c r="D417" s="252"/>
      <c r="E417" s="252"/>
      <c r="F417" s="252"/>
      <c r="G417" s="252"/>
      <c r="H417" s="252"/>
    </row>
    <row r="418" spans="1:8">
      <c r="A418" s="252"/>
      <c r="B418" s="252"/>
      <c r="C418" s="252"/>
      <c r="D418" s="252"/>
      <c r="E418" s="252"/>
      <c r="F418" s="252"/>
      <c r="G418" s="252"/>
      <c r="H418" s="252"/>
    </row>
    <row r="419" spans="1:8">
      <c r="A419" s="252"/>
      <c r="B419" s="252"/>
      <c r="C419" s="252"/>
      <c r="D419" s="252"/>
      <c r="E419" s="252"/>
      <c r="F419" s="252"/>
      <c r="G419" s="252"/>
      <c r="H419" s="252"/>
    </row>
    <row r="420" spans="1:8">
      <c r="A420" s="252"/>
      <c r="B420" s="252"/>
      <c r="C420" s="252"/>
      <c r="D420" s="252"/>
      <c r="E420" s="252"/>
      <c r="F420" s="252"/>
      <c r="G420" s="252"/>
      <c r="H420" s="252"/>
    </row>
    <row r="421" spans="1:8">
      <c r="A421" s="252"/>
      <c r="B421" s="252"/>
      <c r="C421" s="252"/>
      <c r="D421" s="252"/>
      <c r="E421" s="252"/>
      <c r="F421" s="252"/>
      <c r="G421" s="252"/>
      <c r="H421" s="252"/>
    </row>
    <row r="422" spans="1:8">
      <c r="A422" s="252"/>
      <c r="B422" s="252"/>
      <c r="C422" s="252"/>
      <c r="D422" s="252"/>
      <c r="E422" s="252"/>
      <c r="F422" s="252"/>
      <c r="G422" s="252"/>
      <c r="H422" s="252"/>
    </row>
    <row r="423" spans="1:8">
      <c r="A423" s="252"/>
      <c r="B423" s="252"/>
      <c r="C423" s="252"/>
      <c r="D423" s="252"/>
      <c r="E423" s="252"/>
      <c r="F423" s="252"/>
      <c r="G423" s="252"/>
      <c r="H423" s="252"/>
    </row>
    <row r="424" spans="1:8">
      <c r="A424" s="252"/>
      <c r="B424" s="252"/>
      <c r="C424" s="252"/>
      <c r="D424" s="252"/>
      <c r="E424" s="252"/>
      <c r="F424" s="252"/>
      <c r="G424" s="252"/>
      <c r="H424" s="252"/>
    </row>
    <row r="425" spans="1:8">
      <c r="A425" s="252"/>
      <c r="B425" s="252"/>
      <c r="C425" s="252"/>
      <c r="D425" s="252"/>
      <c r="E425" s="252"/>
      <c r="F425" s="252"/>
      <c r="G425" s="252"/>
      <c r="H425" s="252"/>
    </row>
    <row r="426" spans="1:8">
      <c r="A426" s="252"/>
      <c r="B426" s="252"/>
      <c r="C426" s="252"/>
      <c r="D426" s="252"/>
      <c r="E426" s="252"/>
      <c r="F426" s="252"/>
      <c r="G426" s="252"/>
      <c r="H426" s="252"/>
    </row>
    <row r="427" spans="1:8">
      <c r="A427" s="252"/>
      <c r="B427" s="252"/>
      <c r="C427" s="252"/>
      <c r="D427" s="252"/>
      <c r="E427" s="252"/>
      <c r="F427" s="252"/>
      <c r="G427" s="252"/>
      <c r="H427" s="252"/>
    </row>
    <row r="428" spans="1:8">
      <c r="A428" s="252"/>
      <c r="B428" s="252"/>
      <c r="C428" s="252"/>
      <c r="D428" s="252"/>
      <c r="E428" s="252"/>
      <c r="F428" s="252"/>
      <c r="G428" s="252"/>
      <c r="H428" s="252"/>
    </row>
    <row r="429" spans="1:8">
      <c r="A429" s="252"/>
      <c r="B429" s="252"/>
      <c r="C429" s="252"/>
      <c r="D429" s="252"/>
      <c r="E429" s="252"/>
      <c r="F429" s="252"/>
      <c r="G429" s="252"/>
      <c r="H429" s="252"/>
    </row>
    <row r="430" spans="1:8">
      <c r="A430" s="252"/>
      <c r="B430" s="252"/>
      <c r="C430" s="252"/>
      <c r="D430" s="252"/>
      <c r="E430" s="252"/>
      <c r="F430" s="252"/>
      <c r="G430" s="252"/>
      <c r="H430" s="252"/>
    </row>
    <row r="431" spans="1:8">
      <c r="A431" s="252"/>
      <c r="B431" s="252"/>
      <c r="C431" s="252"/>
      <c r="D431" s="252"/>
      <c r="E431" s="252"/>
      <c r="F431" s="252"/>
      <c r="G431" s="252"/>
      <c r="H431" s="252"/>
    </row>
    <row r="432" spans="1:8">
      <c r="A432" s="252"/>
      <c r="B432" s="252"/>
      <c r="C432" s="252"/>
      <c r="D432" s="252"/>
      <c r="E432" s="252"/>
      <c r="F432" s="252"/>
      <c r="G432" s="252"/>
      <c r="H432" s="252"/>
    </row>
    <row r="433" spans="1:8">
      <c r="A433" s="252"/>
      <c r="B433" s="252"/>
      <c r="C433" s="252"/>
      <c r="D433" s="252"/>
      <c r="E433" s="252"/>
      <c r="F433" s="252"/>
      <c r="G433" s="252"/>
      <c r="H433" s="252"/>
    </row>
    <row r="434" spans="1:8">
      <c r="A434" s="252"/>
      <c r="B434" s="252"/>
      <c r="C434" s="252"/>
      <c r="D434" s="252"/>
      <c r="E434" s="252"/>
      <c r="F434" s="252"/>
      <c r="G434" s="252"/>
      <c r="H434" s="252"/>
    </row>
    <row r="435" spans="1:8">
      <c r="A435" s="252"/>
      <c r="B435" s="252"/>
      <c r="C435" s="252"/>
      <c r="D435" s="252"/>
      <c r="E435" s="252"/>
      <c r="F435" s="252"/>
      <c r="G435" s="252"/>
      <c r="H435" s="252"/>
    </row>
    <row r="436" spans="1:8">
      <c r="A436" s="252"/>
      <c r="B436" s="252"/>
      <c r="C436" s="252"/>
      <c r="D436" s="252"/>
      <c r="E436" s="252"/>
      <c r="F436" s="252"/>
      <c r="G436" s="252"/>
      <c r="H436" s="252"/>
    </row>
    <row r="437" spans="1:8">
      <c r="A437" s="252"/>
      <c r="B437" s="252"/>
      <c r="C437" s="252"/>
      <c r="D437" s="252"/>
      <c r="E437" s="252"/>
      <c r="F437" s="252"/>
      <c r="G437" s="252"/>
      <c r="H437" s="252"/>
    </row>
    <row r="438" spans="1:8">
      <c r="A438" s="252"/>
      <c r="B438" s="252"/>
      <c r="C438" s="252"/>
      <c r="D438" s="252"/>
      <c r="E438" s="252"/>
      <c r="F438" s="252"/>
      <c r="G438" s="252"/>
      <c r="H438" s="252"/>
    </row>
    <row r="439" spans="1:8">
      <c r="A439" s="252"/>
      <c r="B439" s="252"/>
      <c r="C439" s="252"/>
      <c r="D439" s="252"/>
      <c r="E439" s="252"/>
      <c r="F439" s="252"/>
      <c r="G439" s="252"/>
      <c r="H439" s="252"/>
    </row>
    <row r="440" spans="1:8">
      <c r="A440" s="252"/>
      <c r="B440" s="252"/>
      <c r="C440" s="252"/>
      <c r="D440" s="252"/>
      <c r="E440" s="252"/>
      <c r="F440" s="252"/>
      <c r="G440" s="252"/>
      <c r="H440" s="252"/>
    </row>
    <row r="441" spans="1:8">
      <c r="A441" s="252"/>
      <c r="B441" s="252"/>
      <c r="C441" s="252"/>
      <c r="D441" s="252"/>
      <c r="E441" s="252"/>
      <c r="F441" s="252"/>
      <c r="G441" s="252"/>
      <c r="H441" s="252"/>
    </row>
    <row r="442" spans="1:8">
      <c r="A442" s="252"/>
      <c r="B442" s="252"/>
      <c r="C442" s="252"/>
      <c r="D442" s="252"/>
      <c r="E442" s="252"/>
      <c r="F442" s="252"/>
      <c r="G442" s="252"/>
      <c r="H442" s="252"/>
    </row>
    <row r="443" spans="1:8">
      <c r="A443" s="252"/>
      <c r="B443" s="252"/>
      <c r="C443" s="252"/>
      <c r="D443" s="252"/>
      <c r="E443" s="252"/>
      <c r="F443" s="252"/>
      <c r="G443" s="252"/>
      <c r="H443" s="252"/>
    </row>
    <row r="444" spans="1:8">
      <c r="A444" s="252"/>
      <c r="B444" s="252"/>
      <c r="C444" s="252"/>
      <c r="D444" s="252"/>
      <c r="E444" s="252"/>
      <c r="F444" s="252"/>
      <c r="G444" s="252"/>
      <c r="H444" s="252"/>
    </row>
    <row r="445" spans="1:8">
      <c r="A445" s="252"/>
      <c r="B445" s="252"/>
      <c r="C445" s="252"/>
      <c r="D445" s="252"/>
      <c r="E445" s="252"/>
      <c r="F445" s="252"/>
      <c r="G445" s="252"/>
      <c r="H445" s="252"/>
    </row>
    <row r="446" spans="1:8">
      <c r="A446" s="252"/>
      <c r="B446" s="252"/>
      <c r="C446" s="252"/>
      <c r="D446" s="252"/>
      <c r="E446" s="252"/>
      <c r="F446" s="252"/>
      <c r="G446" s="252"/>
      <c r="H446" s="252"/>
    </row>
    <row r="447" spans="1:8">
      <c r="A447" s="252"/>
      <c r="B447" s="252"/>
      <c r="C447" s="252"/>
      <c r="D447" s="252"/>
      <c r="E447" s="252"/>
      <c r="F447" s="252"/>
      <c r="G447" s="252"/>
      <c r="H447" s="252"/>
    </row>
    <row r="448" spans="1:8">
      <c r="A448" s="252"/>
      <c r="B448" s="252"/>
      <c r="C448" s="252"/>
      <c r="D448" s="252"/>
      <c r="E448" s="252"/>
      <c r="F448" s="252"/>
      <c r="G448" s="252"/>
      <c r="H448" s="252"/>
    </row>
    <row r="449" spans="1:8">
      <c r="A449" s="252"/>
      <c r="B449" s="252"/>
      <c r="C449" s="252"/>
      <c r="D449" s="252"/>
      <c r="E449" s="252"/>
      <c r="F449" s="252"/>
      <c r="G449" s="252"/>
      <c r="H449" s="252"/>
    </row>
    <row r="450" spans="1:8">
      <c r="A450" s="252"/>
      <c r="B450" s="252"/>
      <c r="C450" s="252"/>
      <c r="D450" s="252"/>
      <c r="E450" s="252"/>
      <c r="F450" s="252"/>
      <c r="G450" s="252"/>
      <c r="H450" s="252"/>
    </row>
    <row r="451" spans="1:8">
      <c r="A451" s="252"/>
      <c r="B451" s="252"/>
      <c r="C451" s="252"/>
      <c r="D451" s="252"/>
      <c r="E451" s="252"/>
      <c r="F451" s="252"/>
      <c r="G451" s="252"/>
      <c r="H451" s="252"/>
    </row>
    <row r="452" spans="1:8">
      <c r="A452" s="252"/>
      <c r="B452" s="252"/>
      <c r="C452" s="252"/>
      <c r="D452" s="252"/>
      <c r="E452" s="252"/>
      <c r="F452" s="252"/>
      <c r="G452" s="252"/>
      <c r="H452" s="252"/>
    </row>
    <row r="453" spans="1:8">
      <c r="A453" s="252"/>
      <c r="B453" s="252"/>
      <c r="C453" s="252"/>
      <c r="D453" s="252"/>
      <c r="E453" s="252"/>
      <c r="F453" s="252"/>
      <c r="G453" s="252"/>
      <c r="H453" s="252"/>
    </row>
    <row r="454" spans="1:8">
      <c r="A454" s="252"/>
      <c r="B454" s="252"/>
      <c r="C454" s="252"/>
      <c r="D454" s="252"/>
      <c r="E454" s="252"/>
      <c r="F454" s="252"/>
      <c r="G454" s="252"/>
      <c r="H454" s="252"/>
    </row>
    <row r="455" spans="1:8">
      <c r="A455" s="252"/>
      <c r="B455" s="252"/>
      <c r="C455" s="252"/>
      <c r="D455" s="252"/>
      <c r="E455" s="252"/>
      <c r="F455" s="252"/>
      <c r="G455" s="252"/>
      <c r="H455" s="252"/>
    </row>
    <row r="456" spans="1:8">
      <c r="A456" s="252"/>
      <c r="B456" s="252"/>
      <c r="C456" s="252"/>
      <c r="D456" s="252"/>
      <c r="E456" s="252"/>
      <c r="F456" s="252"/>
      <c r="G456" s="252"/>
      <c r="H456" s="252"/>
    </row>
    <row r="457" spans="1:8">
      <c r="A457" s="252"/>
      <c r="B457" s="252"/>
      <c r="C457" s="252"/>
      <c r="D457" s="252"/>
      <c r="E457" s="252"/>
      <c r="F457" s="252"/>
      <c r="G457" s="252"/>
      <c r="H457" s="252"/>
    </row>
    <row r="458" spans="1:8">
      <c r="A458" s="252"/>
      <c r="B458" s="252"/>
      <c r="C458" s="252"/>
      <c r="D458" s="252"/>
      <c r="E458" s="252"/>
      <c r="F458" s="252"/>
      <c r="G458" s="252"/>
      <c r="H458" s="252"/>
    </row>
    <row r="459" spans="1:8">
      <c r="A459" s="252"/>
      <c r="B459" s="252"/>
      <c r="C459" s="252"/>
      <c r="D459" s="252"/>
      <c r="E459" s="252"/>
      <c r="F459" s="252"/>
      <c r="G459" s="252"/>
      <c r="H459" s="252"/>
    </row>
    <row r="460" spans="1:8">
      <c r="A460" s="252"/>
      <c r="B460" s="252"/>
      <c r="C460" s="252"/>
      <c r="D460" s="252"/>
      <c r="E460" s="252"/>
      <c r="F460" s="252"/>
      <c r="G460" s="252"/>
      <c r="H460" s="252"/>
    </row>
    <row r="461" spans="1:8">
      <c r="A461" s="252"/>
      <c r="B461" s="252"/>
      <c r="C461" s="252"/>
      <c r="D461" s="252"/>
      <c r="E461" s="252"/>
      <c r="F461" s="252"/>
      <c r="G461" s="252"/>
      <c r="H461" s="252"/>
    </row>
    <row r="462" spans="1:8">
      <c r="A462" s="252"/>
      <c r="B462" s="252"/>
      <c r="C462" s="252"/>
      <c r="D462" s="252"/>
      <c r="E462" s="252"/>
      <c r="F462" s="252"/>
      <c r="G462" s="252"/>
      <c r="H462" s="252"/>
    </row>
    <row r="463" spans="1:8">
      <c r="A463" s="252"/>
      <c r="B463" s="252"/>
      <c r="C463" s="252"/>
      <c r="D463" s="252"/>
      <c r="E463" s="252"/>
      <c r="F463" s="252"/>
      <c r="G463" s="252"/>
      <c r="H463" s="252"/>
    </row>
    <row r="464" spans="1:8">
      <c r="A464" s="252"/>
      <c r="B464" s="252"/>
      <c r="C464" s="252"/>
      <c r="D464" s="252"/>
      <c r="E464" s="252"/>
      <c r="F464" s="252"/>
      <c r="G464" s="252"/>
      <c r="H464" s="252"/>
    </row>
    <row r="465" spans="1:8">
      <c r="A465" s="252"/>
      <c r="B465" s="252"/>
      <c r="C465" s="252"/>
      <c r="D465" s="252"/>
      <c r="E465" s="252"/>
      <c r="F465" s="252"/>
      <c r="G465" s="252"/>
      <c r="H465" s="252"/>
    </row>
    <row r="466" spans="1:8">
      <c r="A466" s="252"/>
      <c r="B466" s="252"/>
      <c r="C466" s="252"/>
      <c r="D466" s="252"/>
      <c r="E466" s="252"/>
      <c r="F466" s="252"/>
      <c r="G466" s="252"/>
      <c r="H466" s="252"/>
    </row>
    <row r="467" spans="1:8">
      <c r="A467" s="252"/>
      <c r="B467" s="252"/>
      <c r="C467" s="252"/>
      <c r="D467" s="252"/>
      <c r="E467" s="252"/>
      <c r="F467" s="252"/>
      <c r="G467" s="252"/>
      <c r="H467" s="252"/>
    </row>
    <row r="468" spans="1:8">
      <c r="A468" s="252"/>
      <c r="B468" s="252"/>
      <c r="C468" s="252"/>
      <c r="D468" s="252"/>
      <c r="E468" s="252"/>
      <c r="F468" s="252"/>
      <c r="G468" s="252"/>
      <c r="H468" s="252"/>
    </row>
    <row r="469" spans="1:8">
      <c r="A469" s="252"/>
      <c r="B469" s="252"/>
      <c r="C469" s="252"/>
      <c r="D469" s="252"/>
      <c r="E469" s="252"/>
      <c r="F469" s="252"/>
      <c r="G469" s="252"/>
      <c r="H469" s="252"/>
    </row>
    <row r="470" spans="1:8">
      <c r="A470" s="252"/>
      <c r="B470" s="252"/>
      <c r="C470" s="252"/>
      <c r="D470" s="252"/>
      <c r="E470" s="252"/>
      <c r="F470" s="252"/>
      <c r="G470" s="252"/>
      <c r="H470" s="252"/>
    </row>
    <row r="471" spans="1:8">
      <c r="A471" s="252"/>
      <c r="B471" s="252"/>
      <c r="C471" s="252"/>
      <c r="D471" s="252"/>
      <c r="E471" s="252"/>
      <c r="F471" s="252"/>
      <c r="G471" s="252"/>
      <c r="H471" s="252"/>
    </row>
    <row r="472" spans="1:8">
      <c r="A472" s="252"/>
      <c r="B472" s="252"/>
      <c r="C472" s="252"/>
      <c r="D472" s="252"/>
      <c r="E472" s="252"/>
      <c r="F472" s="252"/>
      <c r="G472" s="252"/>
      <c r="H472" s="252"/>
    </row>
    <row r="473" spans="1:8">
      <c r="A473" s="252"/>
      <c r="B473" s="252"/>
      <c r="C473" s="252"/>
      <c r="D473" s="252"/>
      <c r="E473" s="252"/>
      <c r="F473" s="252"/>
      <c r="G473" s="252"/>
      <c r="H473" s="252"/>
    </row>
  </sheetData>
  <mergeCells count="52">
    <mergeCell ref="A3:H3"/>
    <mergeCell ref="A4:H4"/>
    <mergeCell ref="A5:H5"/>
    <mergeCell ref="A6:H6"/>
    <mergeCell ref="A7:H7"/>
    <mergeCell ref="A8:H8"/>
    <mergeCell ref="A9:H9"/>
    <mergeCell ref="A10:H10"/>
    <mergeCell ref="A11:H11"/>
    <mergeCell ref="A12:H12"/>
    <mergeCell ref="A13:B13"/>
    <mergeCell ref="C13:H13"/>
    <mergeCell ref="A14:B14"/>
    <mergeCell ref="C14:H14"/>
    <mergeCell ref="A15:B15"/>
    <mergeCell ref="C15:H15"/>
    <mergeCell ref="A16:B16"/>
    <mergeCell ref="C16:E16"/>
    <mergeCell ref="G16:H16"/>
    <mergeCell ref="A17:B17"/>
    <mergeCell ref="C17:H17"/>
    <mergeCell ref="A18:B18"/>
    <mergeCell ref="C18:H18"/>
    <mergeCell ref="A19:B19"/>
    <mergeCell ref="C19:H19"/>
    <mergeCell ref="A20:H20"/>
    <mergeCell ref="A21:H21"/>
    <mergeCell ref="A32:D32"/>
    <mergeCell ref="A33:H33"/>
    <mergeCell ref="A38:H38"/>
    <mergeCell ref="C39:H39"/>
    <mergeCell ref="C40:H40"/>
    <mergeCell ref="A41:B41"/>
    <mergeCell ref="C41:H41"/>
    <mergeCell ref="A42:H42"/>
    <mergeCell ref="A43:H43"/>
    <mergeCell ref="A47:H47"/>
    <mergeCell ref="B22:B23"/>
    <mergeCell ref="C22:C23"/>
    <mergeCell ref="D22:D23"/>
    <mergeCell ref="E22:E23"/>
    <mergeCell ref="F22:F23"/>
    <mergeCell ref="G22:G23"/>
    <mergeCell ref="H22:H23"/>
    <mergeCell ref="A1:H2"/>
    <mergeCell ref="A44:H46"/>
    <mergeCell ref="A34:B35"/>
    <mergeCell ref="A36:B37"/>
    <mergeCell ref="C34:E35"/>
    <mergeCell ref="F34:H35"/>
    <mergeCell ref="C36:E37"/>
    <mergeCell ref="F36:H37"/>
  </mergeCells>
  <pageMargins left="0.511811024" right="0.511811024" top="0.787401575" bottom="0.787401575" header="0.31496062" footer="0.31496062"/>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20"/>
  <sheetViews>
    <sheetView workbookViewId="0">
      <selection activeCell="B5" sqref="B5"/>
    </sheetView>
  </sheetViews>
  <sheetFormatPr defaultColWidth="8.85714285714286" defaultRowHeight="15" outlineLevelCol="7"/>
  <cols>
    <col min="2" max="2" width="40.7142857142857" customWidth="1"/>
    <col min="3" max="3" width="24.1428571428571" customWidth="1"/>
    <col min="4" max="4" width="13" customWidth="1"/>
    <col min="5" max="5" width="30.7142857142857" customWidth="1"/>
  </cols>
  <sheetData>
    <row r="1" spans="2:5">
      <c r="B1" s="32" t="s">
        <v>33</v>
      </c>
      <c r="C1" s="32"/>
      <c r="D1" s="32"/>
      <c r="E1" s="32"/>
    </row>
    <row r="2" ht="31.5" customHeight="1" spans="2:5">
      <c r="B2" s="33" t="s">
        <v>203</v>
      </c>
      <c r="C2" s="34" t="s">
        <v>204</v>
      </c>
      <c r="D2" s="34" t="s">
        <v>205</v>
      </c>
      <c r="E2" s="34"/>
    </row>
    <row r="3" ht="15.75" spans="2:5">
      <c r="B3" s="35" t="s">
        <v>206</v>
      </c>
      <c r="C3" s="35" t="s">
        <v>207</v>
      </c>
      <c r="D3" s="36" t="s">
        <v>208</v>
      </c>
      <c r="E3" s="36"/>
    </row>
    <row r="4" ht="15.75" spans="2:8">
      <c r="B4" s="36">
        <v>72</v>
      </c>
      <c r="C4" s="37">
        <f>E17</f>
        <v>212.76</v>
      </c>
      <c r="D4" s="37">
        <f>TRUNC((B4*C4),2)</f>
        <v>15318.72</v>
      </c>
      <c r="E4" s="37"/>
      <c r="H4" s="38"/>
    </row>
    <row r="5" ht="15.75" spans="2:8">
      <c r="B5" s="39"/>
      <c r="C5" s="39"/>
      <c r="D5" s="39"/>
      <c r="E5" s="39"/>
      <c r="H5" s="38"/>
    </row>
    <row r="6" spans="2:8">
      <c r="B6" s="32" t="s">
        <v>209</v>
      </c>
      <c r="C6" s="32"/>
      <c r="D6" s="32"/>
      <c r="E6" s="32"/>
      <c r="H6" s="38"/>
    </row>
    <row r="7" spans="2:8">
      <c r="B7" s="34" t="s">
        <v>210</v>
      </c>
      <c r="C7" s="34"/>
      <c r="D7" s="34"/>
      <c r="E7" s="40">
        <v>172</v>
      </c>
      <c r="H7" s="38"/>
    </row>
    <row r="8" ht="15.75" spans="2:8">
      <c r="B8" s="41" t="s">
        <v>211</v>
      </c>
      <c r="C8" s="41"/>
      <c r="D8" s="41" t="s">
        <v>212</v>
      </c>
      <c r="E8" s="41" t="s">
        <v>213</v>
      </c>
      <c r="H8" s="38"/>
    </row>
    <row r="9" ht="15.75" spans="2:8">
      <c r="B9" s="42" t="s">
        <v>214</v>
      </c>
      <c r="C9" s="42"/>
      <c r="D9" s="43">
        <f>Motorista!C160</f>
        <v>0.05</v>
      </c>
      <c r="E9" s="37">
        <f>TRUNC((E7*D9),2)</f>
        <v>8.6</v>
      </c>
      <c r="H9" s="38"/>
    </row>
    <row r="10" ht="15.75" spans="2:5">
      <c r="B10" s="42" t="s">
        <v>215</v>
      </c>
      <c r="C10" s="42"/>
      <c r="D10" s="43">
        <f>Motorista!C161</f>
        <v>0.08</v>
      </c>
      <c r="E10" s="37">
        <f>TRUNC((E7*D10),2)</f>
        <v>13.76</v>
      </c>
    </row>
    <row r="11" spans="2:8">
      <c r="B11" s="34" t="s">
        <v>216</v>
      </c>
      <c r="C11" s="34"/>
      <c r="D11" s="34"/>
      <c r="E11" s="40">
        <f>TRUNC((SUM(E9:E10)),2)</f>
        <v>22.36</v>
      </c>
      <c r="H11" s="38"/>
    </row>
    <row r="12" spans="2:8">
      <c r="B12" s="44" t="s">
        <v>35</v>
      </c>
      <c r="C12" s="44"/>
      <c r="D12" s="44"/>
      <c r="E12" s="45">
        <f>TRUNC((E7+E11),2)</f>
        <v>194.36</v>
      </c>
      <c r="H12" s="38"/>
    </row>
    <row r="13" spans="2:5">
      <c r="B13" s="32" t="s">
        <v>217</v>
      </c>
      <c r="C13" s="32"/>
      <c r="D13" s="32" t="s">
        <v>212</v>
      </c>
      <c r="E13" s="32" t="s">
        <v>218</v>
      </c>
    </row>
    <row r="14" ht="15.75" spans="2:6">
      <c r="B14" s="42" t="s">
        <v>219</v>
      </c>
      <c r="C14" s="42"/>
      <c r="D14" s="43">
        <f>Motorista!C167</f>
        <v>0.05</v>
      </c>
      <c r="E14" s="37">
        <f>$E$12/(1-$D$16)*D14</f>
        <v>10.6382047071702</v>
      </c>
      <c r="F14" s="46"/>
    </row>
    <row r="15" ht="15.75" spans="2:6">
      <c r="B15" s="42" t="s">
        <v>220</v>
      </c>
      <c r="C15" s="42"/>
      <c r="D15" s="43">
        <f>Motorista!C165</f>
        <v>0.0365</v>
      </c>
      <c r="E15" s="37">
        <f>$E$12/(1-$D$16)*D15</f>
        <v>7.76588943623426</v>
      </c>
      <c r="F15" s="46"/>
    </row>
    <row r="16" spans="2:5">
      <c r="B16" s="34" t="s">
        <v>221</v>
      </c>
      <c r="C16" s="34"/>
      <c r="D16" s="47">
        <f>SUM(D14:D15)</f>
        <v>0.0865</v>
      </c>
      <c r="E16" s="48">
        <f>SUM(E14:E15)</f>
        <v>18.4040941434045</v>
      </c>
    </row>
    <row r="17" spans="2:5">
      <c r="B17" s="49" t="s">
        <v>35</v>
      </c>
      <c r="C17" s="49"/>
      <c r="D17" s="49"/>
      <c r="E17" s="50">
        <f>TRUNC((E12+E16),2)</f>
        <v>212.76</v>
      </c>
    </row>
    <row r="18" spans="2:5">
      <c r="B18" s="51"/>
      <c r="C18" s="51"/>
      <c r="D18" s="51"/>
      <c r="E18" s="51"/>
    </row>
    <row r="19" spans="2:5">
      <c r="B19" s="52" t="s">
        <v>222</v>
      </c>
      <c r="C19" s="52"/>
      <c r="D19" s="52"/>
      <c r="E19" s="52"/>
    </row>
    <row r="20" spans="2:5">
      <c r="B20" s="52" t="s">
        <v>223</v>
      </c>
      <c r="C20" s="52"/>
      <c r="D20" s="52"/>
      <c r="E20" s="52"/>
    </row>
  </sheetData>
  <mergeCells count="18">
    <mergeCell ref="B1:E1"/>
    <mergeCell ref="D2:E2"/>
    <mergeCell ref="D3:E3"/>
    <mergeCell ref="D4:E4"/>
    <mergeCell ref="B6:E6"/>
    <mergeCell ref="B7:D7"/>
    <mergeCell ref="B8:C8"/>
    <mergeCell ref="B9:C9"/>
    <mergeCell ref="B10:C10"/>
    <mergeCell ref="B11:D11"/>
    <mergeCell ref="B12:D12"/>
    <mergeCell ref="B13:C13"/>
    <mergeCell ref="B14:C14"/>
    <mergeCell ref="B15:C15"/>
    <mergeCell ref="B16:C16"/>
    <mergeCell ref="B17:D17"/>
    <mergeCell ref="B19:E19"/>
    <mergeCell ref="B20:E20"/>
  </mergeCells>
  <pageMargins left="0.511811024" right="0.511811024" top="0.787401575" bottom="0.787401575" header="0.31496062" footer="0.31496062"/>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310"/>
  <sheetViews>
    <sheetView topLeftCell="A125" workbookViewId="0">
      <selection activeCell="K262" sqref="K262"/>
    </sheetView>
  </sheetViews>
  <sheetFormatPr defaultColWidth="9.14285714285714" defaultRowHeight="12.75" outlineLevelCol="6"/>
  <cols>
    <col min="1" max="1" width="20.7142857142857" style="12" customWidth="1"/>
    <col min="2" max="2" width="114" style="12" customWidth="1"/>
    <col min="3" max="3" width="9.14285714285714" style="12"/>
    <col min="4" max="4" width="10.7142857142857" style="12" customWidth="1"/>
    <col min="5" max="5" width="11.4285714285714" style="12" customWidth="1"/>
    <col min="6" max="6" width="11.2857142857143" style="12" customWidth="1"/>
    <col min="7" max="7" width="9.14285714285714" style="12"/>
    <col min="8" max="8" width="10.2857142857143" style="12" customWidth="1"/>
    <col min="9" max="16384" width="9.14285714285714" style="12"/>
  </cols>
  <sheetData>
    <row r="2" spans="1:6">
      <c r="A2" s="18" t="s">
        <v>224</v>
      </c>
      <c r="B2" s="19"/>
      <c r="C2" s="18"/>
      <c r="D2" s="20"/>
      <c r="E2" s="18"/>
      <c r="F2" s="18"/>
    </row>
    <row r="3" outlineLevel="1" spans="1:6">
      <c r="A3" s="1" t="s">
        <v>225</v>
      </c>
      <c r="B3" s="2"/>
      <c r="C3" s="1"/>
      <c r="D3" s="3"/>
      <c r="E3" s="1"/>
      <c r="F3" s="1"/>
    </row>
    <row r="4" outlineLevel="1" spans="1:6">
      <c r="A4" s="4" t="s">
        <v>23</v>
      </c>
      <c r="B4" s="4" t="s">
        <v>226</v>
      </c>
      <c r="C4" s="4" t="s">
        <v>227</v>
      </c>
      <c r="D4" s="4" t="s">
        <v>228</v>
      </c>
      <c r="E4" s="4" t="s">
        <v>229</v>
      </c>
      <c r="F4" s="4" t="s">
        <v>230</v>
      </c>
    </row>
    <row r="5" outlineLevel="1" spans="1:6">
      <c r="A5" s="21">
        <v>1</v>
      </c>
      <c r="B5" s="22" t="s">
        <v>231</v>
      </c>
      <c r="C5" s="5" t="s">
        <v>232</v>
      </c>
      <c r="D5" s="23">
        <v>25.45</v>
      </c>
      <c r="E5" s="21">
        <v>2</v>
      </c>
      <c r="F5" s="24">
        <f t="shared" ref="F5:F14" si="0">TRUNC((E5*D5),2)</f>
        <v>50.9</v>
      </c>
    </row>
    <row r="6" outlineLevel="1" spans="1:6">
      <c r="A6" s="21">
        <v>2</v>
      </c>
      <c r="B6" s="22" t="s">
        <v>233</v>
      </c>
      <c r="C6" s="5" t="s">
        <v>232</v>
      </c>
      <c r="D6" s="23">
        <v>66.49</v>
      </c>
      <c r="E6" s="21">
        <v>4</v>
      </c>
      <c r="F6" s="24">
        <f t="shared" si="0"/>
        <v>265.96</v>
      </c>
    </row>
    <row r="7" outlineLevel="1" spans="1:6">
      <c r="A7" s="21">
        <v>3</v>
      </c>
      <c r="B7" s="22" t="s">
        <v>234</v>
      </c>
      <c r="C7" s="5" t="s">
        <v>232</v>
      </c>
      <c r="D7" s="23">
        <v>73.6</v>
      </c>
      <c r="E7" s="21">
        <v>4</v>
      </c>
      <c r="F7" s="24">
        <f t="shared" si="0"/>
        <v>294.4</v>
      </c>
    </row>
    <row r="8" ht="25.5" outlineLevel="1" spans="1:6">
      <c r="A8" s="21">
        <v>4</v>
      </c>
      <c r="B8" s="22" t="s">
        <v>235</v>
      </c>
      <c r="C8" s="5" t="s">
        <v>232</v>
      </c>
      <c r="D8" s="23">
        <v>44.95</v>
      </c>
      <c r="E8" s="21">
        <v>4</v>
      </c>
      <c r="F8" s="24">
        <f t="shared" si="0"/>
        <v>179.8</v>
      </c>
    </row>
    <row r="9" ht="25.5" outlineLevel="1" spans="1:6">
      <c r="A9" s="21">
        <v>5</v>
      </c>
      <c r="B9" s="25" t="s">
        <v>236</v>
      </c>
      <c r="C9" s="5" t="s">
        <v>232</v>
      </c>
      <c r="D9" s="23">
        <v>40.11</v>
      </c>
      <c r="E9" s="21">
        <v>2</v>
      </c>
      <c r="F9" s="24">
        <f t="shared" si="0"/>
        <v>80.22</v>
      </c>
    </row>
    <row r="10" ht="25.5" outlineLevel="1" spans="1:6">
      <c r="A10" s="21">
        <v>6</v>
      </c>
      <c r="B10" s="22" t="s">
        <v>237</v>
      </c>
      <c r="C10" s="5" t="s">
        <v>232</v>
      </c>
      <c r="D10" s="23">
        <v>18.5</v>
      </c>
      <c r="E10" s="21">
        <v>1</v>
      </c>
      <c r="F10" s="24">
        <f t="shared" si="0"/>
        <v>18.5</v>
      </c>
    </row>
    <row r="11" ht="25.5" outlineLevel="1" spans="1:6">
      <c r="A11" s="21">
        <v>7</v>
      </c>
      <c r="B11" s="22" t="s">
        <v>238</v>
      </c>
      <c r="C11" s="21" t="s">
        <v>239</v>
      </c>
      <c r="D11" s="23">
        <v>29.91</v>
      </c>
      <c r="E11" s="21">
        <v>2</v>
      </c>
      <c r="F11" s="24">
        <f t="shared" si="0"/>
        <v>59.82</v>
      </c>
    </row>
    <row r="12" outlineLevel="1" spans="1:6">
      <c r="A12" s="21">
        <v>8</v>
      </c>
      <c r="B12" s="22" t="s">
        <v>240</v>
      </c>
      <c r="C12" s="21" t="s">
        <v>239</v>
      </c>
      <c r="D12" s="23">
        <v>16.97</v>
      </c>
      <c r="E12" s="21">
        <v>4</v>
      </c>
      <c r="F12" s="24">
        <f t="shared" si="0"/>
        <v>67.88</v>
      </c>
    </row>
    <row r="13" outlineLevel="1" spans="1:6">
      <c r="A13" s="21">
        <v>9</v>
      </c>
      <c r="B13" s="22" t="s">
        <v>241</v>
      </c>
      <c r="C13" s="21" t="s">
        <v>239</v>
      </c>
      <c r="D13" s="23">
        <v>128.26</v>
      </c>
      <c r="E13" s="21">
        <v>2</v>
      </c>
      <c r="F13" s="24">
        <f t="shared" si="0"/>
        <v>256.52</v>
      </c>
    </row>
    <row r="14" outlineLevel="1" spans="1:6">
      <c r="A14" s="5">
        <v>10</v>
      </c>
      <c r="B14" s="22" t="s">
        <v>242</v>
      </c>
      <c r="C14" s="21" t="s">
        <v>239</v>
      </c>
      <c r="D14" s="7">
        <v>99.9</v>
      </c>
      <c r="E14" s="5">
        <v>2</v>
      </c>
      <c r="F14" s="8">
        <f t="shared" si="0"/>
        <v>199.8</v>
      </c>
    </row>
    <row r="15" outlineLevel="1" spans="1:6">
      <c r="A15" s="5">
        <v>11</v>
      </c>
      <c r="B15" s="26" t="s">
        <v>243</v>
      </c>
      <c r="C15" s="5" t="s">
        <v>232</v>
      </c>
      <c r="D15" s="7">
        <v>129.6</v>
      </c>
      <c r="E15" s="5">
        <v>4</v>
      </c>
      <c r="F15" s="8">
        <f t="shared" ref="F15:F16" si="1">TRUNC((E15*D15),2)</f>
        <v>518.4</v>
      </c>
    </row>
    <row r="16" ht="25.5" outlineLevel="1" spans="1:6">
      <c r="A16" s="5">
        <v>12</v>
      </c>
      <c r="B16" s="26" t="s">
        <v>244</v>
      </c>
      <c r="C16" s="5" t="s">
        <v>232</v>
      </c>
      <c r="D16" s="7">
        <v>79.93</v>
      </c>
      <c r="E16" s="5">
        <v>2</v>
      </c>
      <c r="F16" s="8">
        <f t="shared" si="1"/>
        <v>159.86</v>
      </c>
    </row>
    <row r="17" ht="25.5" outlineLevel="1" spans="1:6">
      <c r="A17" s="5">
        <v>13</v>
      </c>
      <c r="B17" s="26" t="s">
        <v>245</v>
      </c>
      <c r="C17" s="5" t="s">
        <v>232</v>
      </c>
      <c r="D17" s="7">
        <v>113.33</v>
      </c>
      <c r="E17" s="5">
        <v>2</v>
      </c>
      <c r="F17" s="8">
        <f t="shared" ref="F17:F20" si="2">TRUNC((E17*D17),2)</f>
        <v>226.66</v>
      </c>
    </row>
    <row r="18" outlineLevel="1" spans="1:6">
      <c r="A18" s="5">
        <v>14</v>
      </c>
      <c r="B18" s="26" t="s">
        <v>246</v>
      </c>
      <c r="C18" s="5" t="s">
        <v>232</v>
      </c>
      <c r="D18" s="7">
        <v>42.83</v>
      </c>
      <c r="E18" s="5">
        <v>2</v>
      </c>
      <c r="F18" s="8">
        <f t="shared" si="2"/>
        <v>85.66</v>
      </c>
    </row>
    <row r="19" outlineLevel="1" spans="1:6">
      <c r="A19" s="5">
        <v>15</v>
      </c>
      <c r="B19" s="26" t="s">
        <v>247</v>
      </c>
      <c r="C19" s="5" t="s">
        <v>232</v>
      </c>
      <c r="D19" s="7">
        <v>97.99</v>
      </c>
      <c r="E19" s="5">
        <v>4</v>
      </c>
      <c r="F19" s="8">
        <f t="shared" si="2"/>
        <v>391.96</v>
      </c>
    </row>
    <row r="20" ht="25.5" outlineLevel="1" spans="1:6">
      <c r="A20" s="5">
        <v>16</v>
      </c>
      <c r="B20" s="26" t="s">
        <v>248</v>
      </c>
      <c r="C20" s="5" t="s">
        <v>232</v>
      </c>
      <c r="D20" s="7">
        <v>92.93</v>
      </c>
      <c r="E20" s="5">
        <v>2</v>
      </c>
      <c r="F20" s="8">
        <f t="shared" si="2"/>
        <v>185.86</v>
      </c>
    </row>
    <row r="21" outlineLevel="1" spans="1:6">
      <c r="A21" s="5"/>
      <c r="B21" s="26"/>
      <c r="C21" s="5"/>
      <c r="D21" s="7"/>
      <c r="E21" s="5"/>
      <c r="F21" s="8"/>
    </row>
    <row r="22" outlineLevel="1" spans="1:6">
      <c r="A22" s="1" t="s">
        <v>249</v>
      </c>
      <c r="B22" s="2"/>
      <c r="C22" s="1"/>
      <c r="D22" s="3"/>
      <c r="E22" s="1"/>
      <c r="F22" s="1"/>
    </row>
    <row r="23" ht="38.25" outlineLevel="1" spans="1:7">
      <c r="A23" s="5">
        <v>1</v>
      </c>
      <c r="B23" s="6" t="s">
        <v>250</v>
      </c>
      <c r="C23" s="5" t="s">
        <v>232</v>
      </c>
      <c r="D23" s="7">
        <v>31.97</v>
      </c>
      <c r="E23" s="27">
        <v>1</v>
      </c>
      <c r="F23" s="8">
        <f t="shared" ref="F23:F34" si="3">TRUNC((E23*D23),2)</f>
        <v>31.97</v>
      </c>
      <c r="G23" s="5"/>
    </row>
    <row r="24" ht="25.5" outlineLevel="1" spans="1:7">
      <c r="A24" s="5">
        <v>2</v>
      </c>
      <c r="B24" s="25" t="s">
        <v>251</v>
      </c>
      <c r="C24" s="21" t="s">
        <v>239</v>
      </c>
      <c r="D24" s="23">
        <v>75.02</v>
      </c>
      <c r="E24" s="27">
        <v>2</v>
      </c>
      <c r="F24" s="8">
        <f t="shared" si="3"/>
        <v>150.04</v>
      </c>
      <c r="G24" s="5"/>
    </row>
    <row r="25" ht="25.5" outlineLevel="1" spans="1:7">
      <c r="A25" s="5">
        <v>3</v>
      </c>
      <c r="B25" s="6" t="s">
        <v>252</v>
      </c>
      <c r="C25" s="21" t="s">
        <v>239</v>
      </c>
      <c r="D25" s="7">
        <v>92.72</v>
      </c>
      <c r="E25" s="27">
        <v>2</v>
      </c>
      <c r="F25" s="8">
        <f t="shared" si="3"/>
        <v>185.44</v>
      </c>
      <c r="G25" s="5"/>
    </row>
    <row r="26" ht="25.5" outlineLevel="1" spans="1:7">
      <c r="A26" s="5">
        <v>4</v>
      </c>
      <c r="B26" s="22" t="s">
        <v>253</v>
      </c>
      <c r="C26" s="21" t="s">
        <v>239</v>
      </c>
      <c r="D26" s="23">
        <v>64.18</v>
      </c>
      <c r="E26" s="5">
        <v>2</v>
      </c>
      <c r="F26" s="8">
        <f t="shared" si="3"/>
        <v>128.36</v>
      </c>
      <c r="G26" s="5"/>
    </row>
    <row r="27" ht="25.5" outlineLevel="1" spans="1:7">
      <c r="A27" s="5">
        <v>5</v>
      </c>
      <c r="B27" s="25" t="s">
        <v>254</v>
      </c>
      <c r="C27" s="5" t="s">
        <v>232</v>
      </c>
      <c r="D27" s="7">
        <v>24.66</v>
      </c>
      <c r="E27" s="27">
        <v>1</v>
      </c>
      <c r="F27" s="8">
        <f t="shared" si="3"/>
        <v>24.66</v>
      </c>
      <c r="G27" s="5"/>
    </row>
    <row r="28" ht="25.5" outlineLevel="1" spans="1:7">
      <c r="A28" s="5">
        <v>6</v>
      </c>
      <c r="B28" s="6" t="s">
        <v>255</v>
      </c>
      <c r="C28" s="5" t="s">
        <v>232</v>
      </c>
      <c r="D28" s="7">
        <v>52.28</v>
      </c>
      <c r="E28" s="5">
        <v>1</v>
      </c>
      <c r="F28" s="8">
        <f t="shared" si="3"/>
        <v>52.28</v>
      </c>
      <c r="G28" s="5"/>
    </row>
    <row r="29" ht="25.5" outlineLevel="1" spans="1:7">
      <c r="A29" s="5">
        <v>7</v>
      </c>
      <c r="B29" s="6" t="s">
        <v>256</v>
      </c>
      <c r="C29" s="5" t="s">
        <v>232</v>
      </c>
      <c r="D29" s="7">
        <v>294.63</v>
      </c>
      <c r="E29" s="5">
        <v>1</v>
      </c>
      <c r="F29" s="8">
        <f t="shared" si="3"/>
        <v>294.63</v>
      </c>
      <c r="G29" s="27"/>
    </row>
    <row r="30" outlineLevel="1" spans="1:7">
      <c r="A30" s="5">
        <v>8</v>
      </c>
      <c r="B30" s="6" t="s">
        <v>257</v>
      </c>
      <c r="C30" s="21" t="s">
        <v>239</v>
      </c>
      <c r="D30" s="7">
        <v>7.72</v>
      </c>
      <c r="E30" s="5">
        <v>6</v>
      </c>
      <c r="F30" s="8">
        <f t="shared" si="3"/>
        <v>46.32</v>
      </c>
      <c r="G30" s="27"/>
    </row>
    <row r="31" ht="25.5" outlineLevel="1" spans="1:7">
      <c r="A31" s="5">
        <v>9</v>
      </c>
      <c r="B31" s="6" t="s">
        <v>258</v>
      </c>
      <c r="C31" s="5" t="s">
        <v>232</v>
      </c>
      <c r="D31" s="7">
        <v>7.7</v>
      </c>
      <c r="E31" s="5">
        <v>2</v>
      </c>
      <c r="F31" s="8">
        <f t="shared" si="3"/>
        <v>15.4</v>
      </c>
      <c r="G31" s="27"/>
    </row>
    <row r="32" outlineLevel="1" spans="1:7">
      <c r="A32" s="5">
        <v>10</v>
      </c>
      <c r="B32" s="6" t="s">
        <v>259</v>
      </c>
      <c r="C32" s="5" t="s">
        <v>232</v>
      </c>
      <c r="D32" s="7">
        <v>10.14</v>
      </c>
      <c r="E32" s="5">
        <v>2</v>
      </c>
      <c r="F32" s="8">
        <f t="shared" si="3"/>
        <v>20.28</v>
      </c>
      <c r="G32" s="27"/>
    </row>
    <row r="33" outlineLevel="1" spans="1:7">
      <c r="A33" s="5">
        <v>11</v>
      </c>
      <c r="B33" s="6" t="s">
        <v>260</v>
      </c>
      <c r="C33" s="5" t="s">
        <v>232</v>
      </c>
      <c r="D33" s="7">
        <v>32.31</v>
      </c>
      <c r="E33" s="27">
        <v>4</v>
      </c>
      <c r="F33" s="8">
        <f t="shared" si="3"/>
        <v>129.24</v>
      </c>
      <c r="G33" s="27"/>
    </row>
    <row r="34" ht="25.5" outlineLevel="1" spans="1:7">
      <c r="A34" s="5">
        <v>12</v>
      </c>
      <c r="B34" s="6" t="s">
        <v>261</v>
      </c>
      <c r="C34" s="5" t="s">
        <v>232</v>
      </c>
      <c r="D34" s="7">
        <v>3.28</v>
      </c>
      <c r="E34" s="27">
        <v>12</v>
      </c>
      <c r="F34" s="8">
        <f t="shared" si="3"/>
        <v>39.36</v>
      </c>
      <c r="G34" s="27"/>
    </row>
    <row r="35" outlineLevel="1" spans="1:6">
      <c r="A35" s="1" t="s">
        <v>262</v>
      </c>
      <c r="B35" s="2"/>
      <c r="C35" s="1"/>
      <c r="D35" s="3"/>
      <c r="E35" s="1"/>
      <c r="F35" s="1"/>
    </row>
    <row r="36" ht="21.75" customHeight="1" outlineLevel="1" spans="1:6">
      <c r="A36" s="13" t="s">
        <v>23</v>
      </c>
      <c r="B36" s="13" t="s">
        <v>226</v>
      </c>
      <c r="C36" s="13" t="s">
        <v>263</v>
      </c>
      <c r="D36" s="13" t="s">
        <v>228</v>
      </c>
      <c r="E36" s="13" t="s">
        <v>229</v>
      </c>
      <c r="F36" s="13" t="s">
        <v>230</v>
      </c>
    </row>
    <row r="37" outlineLevel="1" spans="1:6">
      <c r="A37" s="5">
        <v>1</v>
      </c>
      <c r="B37" s="6" t="s">
        <v>264</v>
      </c>
      <c r="C37" s="5" t="s">
        <v>265</v>
      </c>
      <c r="D37" s="7">
        <v>46.87</v>
      </c>
      <c r="E37" s="5">
        <v>1</v>
      </c>
      <c r="F37" s="8">
        <f t="shared" ref="F37:F50" si="4">TRUNC((E37*D37),2)</f>
        <v>46.87</v>
      </c>
    </row>
    <row r="38" outlineLevel="1" spans="1:6">
      <c r="A38" s="5">
        <v>2</v>
      </c>
      <c r="B38" s="6" t="s">
        <v>266</v>
      </c>
      <c r="C38" s="5" t="s">
        <v>232</v>
      </c>
      <c r="D38" s="7">
        <v>8.92</v>
      </c>
      <c r="E38" s="5">
        <v>1</v>
      </c>
      <c r="F38" s="8">
        <f t="shared" si="4"/>
        <v>8.92</v>
      </c>
    </row>
    <row r="39" outlineLevel="1" spans="1:6">
      <c r="A39" s="5">
        <v>3</v>
      </c>
      <c r="B39" s="6" t="s">
        <v>267</v>
      </c>
      <c r="C39" s="5" t="s">
        <v>232</v>
      </c>
      <c r="D39" s="7">
        <v>34.42</v>
      </c>
      <c r="E39" s="5">
        <v>1</v>
      </c>
      <c r="F39" s="8">
        <f t="shared" si="4"/>
        <v>34.42</v>
      </c>
    </row>
    <row r="40" outlineLevel="1" spans="1:6">
      <c r="A40" s="5">
        <v>4</v>
      </c>
      <c r="B40" s="6" t="s">
        <v>268</v>
      </c>
      <c r="C40" s="5" t="s">
        <v>265</v>
      </c>
      <c r="D40" s="7">
        <v>13.61</v>
      </c>
      <c r="E40" s="5">
        <v>1</v>
      </c>
      <c r="F40" s="8">
        <f t="shared" si="4"/>
        <v>13.61</v>
      </c>
    </row>
    <row r="41" outlineLevel="1" spans="1:6">
      <c r="A41" s="5">
        <v>5</v>
      </c>
      <c r="B41" s="6" t="s">
        <v>269</v>
      </c>
      <c r="C41" s="5" t="s">
        <v>232</v>
      </c>
      <c r="D41" s="7">
        <v>1.96</v>
      </c>
      <c r="E41" s="5">
        <v>10</v>
      </c>
      <c r="F41" s="8">
        <f t="shared" si="4"/>
        <v>19.6</v>
      </c>
    </row>
    <row r="42" outlineLevel="1" spans="1:6">
      <c r="A42" s="5">
        <v>6</v>
      </c>
      <c r="B42" s="6" t="s">
        <v>270</v>
      </c>
      <c r="C42" s="5" t="s">
        <v>232</v>
      </c>
      <c r="D42" s="7">
        <v>14.48</v>
      </c>
      <c r="E42" s="5">
        <v>2</v>
      </c>
      <c r="F42" s="8">
        <f t="shared" si="4"/>
        <v>28.96</v>
      </c>
    </row>
    <row r="43" outlineLevel="1" spans="1:6">
      <c r="A43" s="5">
        <v>7</v>
      </c>
      <c r="B43" s="6" t="s">
        <v>271</v>
      </c>
      <c r="C43" s="5" t="s">
        <v>232</v>
      </c>
      <c r="D43" s="7">
        <v>1.97</v>
      </c>
      <c r="E43" s="5">
        <v>5</v>
      </c>
      <c r="F43" s="8">
        <f t="shared" si="4"/>
        <v>9.85</v>
      </c>
    </row>
    <row r="44" outlineLevel="1" spans="1:6">
      <c r="A44" s="5">
        <v>8</v>
      </c>
      <c r="B44" s="6" t="s">
        <v>272</v>
      </c>
      <c r="C44" s="5" t="s">
        <v>232</v>
      </c>
      <c r="D44" s="7">
        <v>7.96</v>
      </c>
      <c r="E44" s="5">
        <v>2</v>
      </c>
      <c r="F44" s="8">
        <f t="shared" si="4"/>
        <v>15.92</v>
      </c>
    </row>
    <row r="45" outlineLevel="1" spans="1:6">
      <c r="A45" s="5">
        <v>9</v>
      </c>
      <c r="B45" s="6" t="s">
        <v>273</v>
      </c>
      <c r="C45" s="5" t="s">
        <v>232</v>
      </c>
      <c r="D45" s="7">
        <v>6.06</v>
      </c>
      <c r="E45" s="5">
        <v>2</v>
      </c>
      <c r="F45" s="8">
        <f t="shared" si="4"/>
        <v>12.12</v>
      </c>
    </row>
    <row r="46" outlineLevel="1" spans="1:6">
      <c r="A46" s="5">
        <v>10</v>
      </c>
      <c r="B46" s="6" t="s">
        <v>274</v>
      </c>
      <c r="C46" s="5" t="s">
        <v>232</v>
      </c>
      <c r="D46" s="7">
        <v>400.78</v>
      </c>
      <c r="E46" s="5">
        <v>1</v>
      </c>
      <c r="F46" s="8">
        <f t="shared" si="4"/>
        <v>400.78</v>
      </c>
    </row>
    <row r="47" outlineLevel="1" spans="1:6">
      <c r="A47" s="5">
        <v>11</v>
      </c>
      <c r="B47" s="6" t="s">
        <v>275</v>
      </c>
      <c r="C47" s="5" t="s">
        <v>232</v>
      </c>
      <c r="D47" s="7">
        <v>24.9</v>
      </c>
      <c r="E47" s="5">
        <v>1</v>
      </c>
      <c r="F47" s="8">
        <f t="shared" si="4"/>
        <v>24.9</v>
      </c>
    </row>
    <row r="48" outlineLevel="1" spans="1:6">
      <c r="A48" s="5">
        <v>12</v>
      </c>
      <c r="B48" s="6" t="s">
        <v>276</v>
      </c>
      <c r="C48" s="5" t="s">
        <v>232</v>
      </c>
      <c r="D48" s="7">
        <v>108.1</v>
      </c>
      <c r="E48" s="5">
        <v>1</v>
      </c>
      <c r="F48" s="8">
        <f t="shared" si="4"/>
        <v>108.1</v>
      </c>
    </row>
    <row r="49" outlineLevel="1" spans="1:6">
      <c r="A49" s="5">
        <v>13</v>
      </c>
      <c r="B49" s="6" t="s">
        <v>277</v>
      </c>
      <c r="C49" s="5" t="s">
        <v>232</v>
      </c>
      <c r="D49" s="7">
        <v>1188.22</v>
      </c>
      <c r="E49" s="5">
        <v>1</v>
      </c>
      <c r="F49" s="8">
        <f t="shared" si="4"/>
        <v>1188.22</v>
      </c>
    </row>
    <row r="50" outlineLevel="1" spans="1:6">
      <c r="A50" s="5"/>
      <c r="B50" s="6"/>
      <c r="C50" s="5"/>
      <c r="D50" s="7"/>
      <c r="E50" s="5"/>
      <c r="F50" s="8">
        <f t="shared" si="4"/>
        <v>0</v>
      </c>
    </row>
    <row r="51" spans="1:6">
      <c r="A51" s="15" t="s">
        <v>278</v>
      </c>
      <c r="B51" s="15"/>
      <c r="C51" s="15"/>
      <c r="D51" s="15"/>
      <c r="E51" s="15"/>
      <c r="F51" s="16">
        <f>SUM(F5:F50)</f>
        <v>6072.45</v>
      </c>
    </row>
    <row r="52" spans="1:6">
      <c r="A52" s="15" t="s">
        <v>279</v>
      </c>
      <c r="B52" s="15"/>
      <c r="C52" s="15"/>
      <c r="D52" s="15"/>
      <c r="E52" s="15"/>
      <c r="F52" s="16">
        <f>F51/12</f>
        <v>506.0375</v>
      </c>
    </row>
    <row r="55" spans="1:6">
      <c r="A55" s="18" t="s">
        <v>280</v>
      </c>
      <c r="B55" s="19"/>
      <c r="C55" s="18"/>
      <c r="D55" s="20"/>
      <c r="E55" s="18"/>
      <c r="F55" s="18"/>
    </row>
    <row r="56" outlineLevel="1" spans="1:6">
      <c r="A56" s="1" t="s">
        <v>225</v>
      </c>
      <c r="B56" s="2"/>
      <c r="C56" s="1"/>
      <c r="D56" s="3"/>
      <c r="E56" s="1"/>
      <c r="F56" s="1"/>
    </row>
    <row r="57" outlineLevel="1" spans="1:6">
      <c r="A57" s="4" t="s">
        <v>23</v>
      </c>
      <c r="B57" s="4" t="s">
        <v>226</v>
      </c>
      <c r="C57" s="4" t="s">
        <v>227</v>
      </c>
      <c r="D57" s="4" t="s">
        <v>228</v>
      </c>
      <c r="E57" s="4" t="s">
        <v>229</v>
      </c>
      <c r="F57" s="4" t="s">
        <v>230</v>
      </c>
    </row>
    <row r="58" outlineLevel="1" spans="1:6">
      <c r="A58" s="21">
        <f>$A5</f>
        <v>1</v>
      </c>
      <c r="B58" s="22" t="str">
        <f>$B5</f>
        <v>Boné árabe em brim 100% algodão para proteção da face em trabalhos a céu aberto.</v>
      </c>
      <c r="C58" s="5" t="str">
        <f>$C5</f>
        <v>UND</v>
      </c>
      <c r="D58" s="23">
        <f>$D5</f>
        <v>25.45</v>
      </c>
      <c r="E58" s="21">
        <f>$E5</f>
        <v>2</v>
      </c>
      <c r="F58" s="24">
        <f t="shared" ref="F58:F77" si="5">TRUNC((E58*D58),2)</f>
        <v>50.9</v>
      </c>
    </row>
    <row r="59" outlineLevel="1" spans="1:6">
      <c r="A59" s="21">
        <f>$A6</f>
        <v>2</v>
      </c>
      <c r="B59" s="22" t="str">
        <f>$B6</f>
        <v>Calça com cós de elástico, dois bolsos frontais e dois bolsos na traseira, confeccionado em brim 100% algodão, sem partes metálicas.</v>
      </c>
      <c r="C59" s="5" t="str">
        <f>$C6</f>
        <v>UND</v>
      </c>
      <c r="D59" s="23">
        <f>$D6</f>
        <v>66.49</v>
      </c>
      <c r="E59" s="21">
        <f>$E6</f>
        <v>4</v>
      </c>
      <c r="F59" s="24">
        <f t="shared" si="5"/>
        <v>265.96</v>
      </c>
    </row>
    <row r="60" outlineLevel="1" spans="1:6">
      <c r="A60" s="21">
        <f>$A7</f>
        <v>3</v>
      </c>
      <c r="B60" s="22" t="str">
        <f>$B7</f>
        <v>Camisa com gola tipo italiana, com mangas curtas, identificação da empresa na parte frontal, confeccionada em brim 100% algodão.</v>
      </c>
      <c r="C60" s="5" t="str">
        <f>$C7</f>
        <v>UND</v>
      </c>
      <c r="D60" s="23">
        <f>$D7</f>
        <v>73.6</v>
      </c>
      <c r="E60" s="21">
        <f>$E7</f>
        <v>4</v>
      </c>
      <c r="F60" s="24">
        <f t="shared" si="5"/>
        <v>294.4</v>
      </c>
    </row>
    <row r="61" ht="25.5" outlineLevel="1" spans="1:6">
      <c r="A61" s="21">
        <f>$A8</f>
        <v>4</v>
      </c>
      <c r="B61" s="22" t="str">
        <f>$B8</f>
        <v>Camisa tipo Polo em Piquet de Malha – 50% algodão e 50% poliéster,  com mangas curtas, identificação da empresa na parte frontal, na cor Branca.</v>
      </c>
      <c r="C61" s="5" t="str">
        <f>$C8</f>
        <v>UND</v>
      </c>
      <c r="D61" s="23">
        <f>$D8</f>
        <v>44.95</v>
      </c>
      <c r="E61" s="21">
        <f>$E8</f>
        <v>4</v>
      </c>
      <c r="F61" s="24">
        <f t="shared" si="5"/>
        <v>179.8</v>
      </c>
    </row>
    <row r="62" ht="25.5" outlineLevel="1" spans="1:6">
      <c r="A62" s="21">
        <f>$A10</f>
        <v>6</v>
      </c>
      <c r="B62" s="22" t="str">
        <f>$B10</f>
        <v>CRACHÁ DE IDENTIFICAÇÃO – EM PVC, COM SUPORTE E CORDÃO. IMPRESSAO - contendo logomarca da empresa, foto e nome completo do funcionário</v>
      </c>
      <c r="C62" s="5" t="str">
        <f>$C10</f>
        <v>UND</v>
      </c>
      <c r="D62" s="23">
        <f>$D10</f>
        <v>18.5</v>
      </c>
      <c r="E62" s="21">
        <f>$E10</f>
        <v>1</v>
      </c>
      <c r="F62" s="24">
        <f t="shared" si="5"/>
        <v>18.5</v>
      </c>
    </row>
    <row r="63" ht="25.5" outlineLevel="1" spans="1:6">
      <c r="A63" s="21">
        <f>$A11</f>
        <v>7</v>
      </c>
      <c r="B63" s="22" t="str">
        <f>$B11</f>
        <v>Manguito Proteção UV 50: Dimensões Aproximadas: P: 9x27,7 cm (L x C), G: 9,5x41 cm (L x P), Composição: 94% Poliamida e 6% Elastano; Proteção UV, Antimicrobial, Seamless Dry, Proteção Solar: Com FPS; na cor preta.</v>
      </c>
      <c r="C63" s="5" t="str">
        <f>$C11</f>
        <v>PAR</v>
      </c>
      <c r="D63" s="23">
        <f>$D11</f>
        <v>29.91</v>
      </c>
      <c r="E63" s="21">
        <f>$E11</f>
        <v>2</v>
      </c>
      <c r="F63" s="24">
        <f t="shared" si="5"/>
        <v>59.82</v>
      </c>
    </row>
    <row r="64" outlineLevel="1" spans="1:6">
      <c r="A64" s="21">
        <f>$A12</f>
        <v>8</v>
      </c>
      <c r="B64" s="22" t="str">
        <f>$B12</f>
        <v>Meia, modelo cano alto , composição: 88% Algodão, 2% Lycra e 10% Poliamida, na cor preta.</v>
      </c>
      <c r="C64" s="5" t="str">
        <f>$C12</f>
        <v>PAR</v>
      </c>
      <c r="D64" s="23">
        <f>$D12</f>
        <v>16.97</v>
      </c>
      <c r="E64" s="21">
        <f>$E12</f>
        <v>4</v>
      </c>
      <c r="F64" s="24">
        <f t="shared" si="5"/>
        <v>67.88</v>
      </c>
    </row>
    <row r="65" outlineLevel="1" spans="1:6">
      <c r="A65" s="21"/>
      <c r="B65" s="22"/>
      <c r="C65" s="21"/>
      <c r="D65" s="23"/>
      <c r="E65" s="21"/>
      <c r="F65" s="24"/>
    </row>
    <row r="66" outlineLevel="1" spans="1:6">
      <c r="A66" s="1" t="s">
        <v>249</v>
      </c>
      <c r="B66" s="2"/>
      <c r="C66" s="1"/>
      <c r="D66" s="3"/>
      <c r="E66" s="1"/>
      <c r="F66" s="1"/>
    </row>
    <row r="67" ht="38.25" outlineLevel="1" spans="1:6">
      <c r="A67" s="5">
        <f t="shared" ref="A67:E78" si="6">A23</f>
        <v>1</v>
      </c>
      <c r="B67" s="28" t="str">
        <f t="shared" si="6"/>
        <v>Abafador de Ruídos - Tipo Concha; Haste regulável em plástico ABS, Almofadas de espuma de poliuretano revestidas com lâminas em PVC e conchas em ABS; Certificado de Aprovação - CA: 37272; Aplicação: Redução da exposição a ruídos em níveis perigosos e demais sons não desejados</v>
      </c>
      <c r="C67" s="5" t="str">
        <f t="shared" si="6"/>
        <v>UND</v>
      </c>
      <c r="D67" s="7">
        <f t="shared" si="6"/>
        <v>31.97</v>
      </c>
      <c r="E67" s="27">
        <f t="shared" si="6"/>
        <v>1</v>
      </c>
      <c r="F67" s="24">
        <f t="shared" si="5"/>
        <v>31.97</v>
      </c>
    </row>
    <row r="68" ht="25.5" outlineLevel="1" spans="1:6">
      <c r="A68" s="5">
        <f t="shared" si="6"/>
        <v>2</v>
      </c>
      <c r="B68" s="28" t="str">
        <f t="shared" si="6"/>
        <v>Calçado de segurança tipo botina, confeccionado em couro vaqueta, fechamento em elástico, com biqueira de aço, solado em poliuretano bidensidade.</v>
      </c>
      <c r="C68" s="5" t="str">
        <f t="shared" si="6"/>
        <v>PAR</v>
      </c>
      <c r="D68" s="7">
        <f t="shared" si="6"/>
        <v>75.02</v>
      </c>
      <c r="E68" s="27">
        <f t="shared" si="6"/>
        <v>2</v>
      </c>
      <c r="F68" s="24">
        <f t="shared" si="5"/>
        <v>150.04</v>
      </c>
    </row>
    <row r="69" ht="25.5" outlineLevel="1" spans="1:6">
      <c r="A69" s="5">
        <f t="shared" si="6"/>
        <v>3</v>
      </c>
      <c r="B69" s="28" t="str">
        <f t="shared" si="6"/>
        <v>Calçado de segurança tipo botina, confeccionado em couro vaqueta, fechamento em elástico, com biqueira de composite, solado em poliuretano bidensidade, indicado para proteção dos pés contra riscos de natureza leve, agentes abrasivos, escoriantes e choques elétricos.</v>
      </c>
      <c r="C69" s="5" t="str">
        <f t="shared" si="6"/>
        <v>PAR</v>
      </c>
      <c r="D69" s="7">
        <f t="shared" si="6"/>
        <v>92.72</v>
      </c>
      <c r="E69" s="27">
        <f t="shared" si="6"/>
        <v>2</v>
      </c>
      <c r="F69" s="24">
        <f t="shared" si="5"/>
        <v>185.44</v>
      </c>
    </row>
    <row r="70" ht="25.5" outlineLevel="1" spans="1:6">
      <c r="A70" s="5">
        <f t="shared" si="6"/>
        <v>4</v>
      </c>
      <c r="B70" s="28" t="str">
        <f t="shared" si="6"/>
        <v>Calçado ocupacional de uso profissional, tipo bota PVC cano longo, impermeável, confeccionado em policloreto de vinila (PVC), com resistência química, sem biqueira, propriedades antiderrapantes, para uso em locais alagadiços.</v>
      </c>
      <c r="C70" s="5" t="str">
        <f t="shared" si="6"/>
        <v>PAR</v>
      </c>
      <c r="D70" s="7">
        <f t="shared" si="6"/>
        <v>64.18</v>
      </c>
      <c r="E70" s="27">
        <f t="shared" si="6"/>
        <v>2</v>
      </c>
      <c r="F70" s="24">
        <f t="shared" si="5"/>
        <v>128.36</v>
      </c>
    </row>
    <row r="71" ht="25.5" outlineLevel="1" spans="1:6">
      <c r="A71" s="5">
        <f t="shared" si="6"/>
        <v>5</v>
      </c>
      <c r="B71" s="28" t="str">
        <f t="shared" si="6"/>
        <v>Capacete de segurança, tipo II classe A, aba frontal, com carneira e jugular. Regulagem de tamanho através de ajuste simples, cor azul, com selo de marcação do INMETRO.</v>
      </c>
      <c r="C71" s="5" t="str">
        <f t="shared" si="6"/>
        <v>UND</v>
      </c>
      <c r="D71" s="7">
        <f t="shared" si="6"/>
        <v>24.66</v>
      </c>
      <c r="E71" s="27">
        <f t="shared" si="6"/>
        <v>1</v>
      </c>
      <c r="F71" s="24">
        <f t="shared" si="5"/>
        <v>24.66</v>
      </c>
    </row>
    <row r="72" ht="25.5" outlineLevel="1" spans="1:6">
      <c r="A72" s="5">
        <f t="shared" si="6"/>
        <v>6</v>
      </c>
      <c r="B72" s="28" t="str">
        <f t="shared" si="6"/>
        <v>Cinta ergonômica com suspensório, com elástico reforçado com fileiras duplas na região lombar e 5 flanges de PVC maleável, costura em nylon de alta resistência. Velcro de máxima aderência, com faixa refletiva de 30mm. Na cor Preta.</v>
      </c>
      <c r="C72" s="5" t="str">
        <f t="shared" si="6"/>
        <v>UND</v>
      </c>
      <c r="D72" s="7">
        <f t="shared" si="6"/>
        <v>52.28</v>
      </c>
      <c r="E72" s="27">
        <f t="shared" si="6"/>
        <v>1</v>
      </c>
      <c r="F72" s="24">
        <f t="shared" si="5"/>
        <v>52.28</v>
      </c>
    </row>
    <row r="73" ht="25.5" outlineLevel="1" spans="1:6">
      <c r="A73" s="5">
        <f t="shared" si="6"/>
        <v>7</v>
      </c>
      <c r="B73" s="28" t="str">
        <f t="shared" si="6"/>
        <v>Conjunto cinto de segurança tipo paraquedista com talabarte duplo e kit trava queda (o cinto de segurança e o talabarte deverão ter o mesmo C.A)</v>
      </c>
      <c r="C73" s="5" t="str">
        <f t="shared" si="6"/>
        <v>UND</v>
      </c>
      <c r="D73" s="7">
        <f t="shared" si="6"/>
        <v>294.63</v>
      </c>
      <c r="E73" s="27">
        <f t="shared" si="6"/>
        <v>1</v>
      </c>
      <c r="F73" s="24">
        <f t="shared" si="5"/>
        <v>294.63</v>
      </c>
    </row>
    <row r="74" outlineLevel="1" spans="1:6">
      <c r="A74" s="5">
        <f t="shared" si="6"/>
        <v>8</v>
      </c>
      <c r="B74" s="28" t="str">
        <f t="shared" si="6"/>
        <v>Luva de segurança confeccionada em malha tricotada 4 fios algodão, palma com pigmento de PVC, cano curto, para uso em serviços gerais.</v>
      </c>
      <c r="C74" s="5" t="str">
        <f t="shared" si="6"/>
        <v>PAR</v>
      </c>
      <c r="D74" s="7">
        <f t="shared" si="6"/>
        <v>7.72</v>
      </c>
      <c r="E74" s="27">
        <f t="shared" si="6"/>
        <v>6</v>
      </c>
      <c r="F74" s="24">
        <f t="shared" si="5"/>
        <v>46.32</v>
      </c>
    </row>
    <row r="75" ht="25.5" outlineLevel="1" spans="1:6">
      <c r="A75" s="5">
        <f t="shared" si="6"/>
        <v>9</v>
      </c>
      <c r="B75" s="28" t="str">
        <f t="shared" si="6"/>
        <v>Óculos de proteção individual com lentes incolor, armação em policarbonato, lente em policarbonato, anti-embaçante e anti-risco. Modelo de sobreposição (p/ser usado sobre óculos graduados).</v>
      </c>
      <c r="C75" s="5" t="str">
        <f t="shared" si="6"/>
        <v>UND</v>
      </c>
      <c r="D75" s="7">
        <f t="shared" si="6"/>
        <v>7.7</v>
      </c>
      <c r="E75" s="27">
        <f t="shared" si="6"/>
        <v>2</v>
      </c>
      <c r="F75" s="24">
        <f t="shared" si="5"/>
        <v>15.4</v>
      </c>
    </row>
    <row r="76" outlineLevel="1" spans="1:6">
      <c r="A76" s="5">
        <f t="shared" si="6"/>
        <v>10</v>
      </c>
      <c r="B76" s="28" t="str">
        <f t="shared" si="6"/>
        <v>Protetor auricular, tipo plug de três flanges, material silicone, características adicionais anti-alérgico/atóxico.</v>
      </c>
      <c r="C76" s="5" t="str">
        <f t="shared" si="6"/>
        <v>UND</v>
      </c>
      <c r="D76" s="7">
        <f t="shared" si="6"/>
        <v>10.14</v>
      </c>
      <c r="E76" s="27">
        <f t="shared" si="6"/>
        <v>2</v>
      </c>
      <c r="F76" s="24">
        <f t="shared" si="5"/>
        <v>20.28</v>
      </c>
    </row>
    <row r="77" outlineLevel="1" spans="1:6">
      <c r="A77" s="5">
        <f t="shared" si="6"/>
        <v>11</v>
      </c>
      <c r="B77" s="28" t="str">
        <f t="shared" si="6"/>
        <v>Protetor solar fator de proteção FPS 30 ou superior.</v>
      </c>
      <c r="C77" s="5" t="str">
        <f t="shared" si="6"/>
        <v>UND</v>
      </c>
      <c r="D77" s="7">
        <f t="shared" si="6"/>
        <v>32.31</v>
      </c>
      <c r="E77" s="27">
        <f t="shared" si="6"/>
        <v>4</v>
      </c>
      <c r="F77" s="24">
        <f t="shared" si="5"/>
        <v>129.24</v>
      </c>
    </row>
    <row r="78" ht="25.5" outlineLevel="1" spans="1:6">
      <c r="A78" s="5">
        <f t="shared" si="6"/>
        <v>12</v>
      </c>
      <c r="B78" s="28" t="str">
        <f t="shared" si="6"/>
        <v>Respirador semifacial PFF2 dobrável, descartável, sem válvula. Indicado para proteção respiratória em ambientes hospitalares contra presença de aerodispersóides e outros agentes biológicos, aplicando-se ainda contra fumos, névoas e poeiras tóxicas.</v>
      </c>
      <c r="C78" s="5" t="str">
        <f t="shared" si="6"/>
        <v>UND</v>
      </c>
      <c r="D78" s="7">
        <f t="shared" si="6"/>
        <v>3.28</v>
      </c>
      <c r="E78" s="27">
        <f t="shared" si="6"/>
        <v>12</v>
      </c>
      <c r="F78" s="24">
        <f t="shared" ref="F78" si="7">TRUNC((E78*D78),2)</f>
        <v>39.36</v>
      </c>
    </row>
    <row r="79" outlineLevel="1"/>
    <row r="80" outlineLevel="1" spans="1:6">
      <c r="A80" s="1" t="s">
        <v>262</v>
      </c>
      <c r="B80" s="2"/>
      <c r="C80" s="1"/>
      <c r="D80" s="3"/>
      <c r="E80" s="1"/>
      <c r="F80" s="1"/>
    </row>
    <row r="81" ht="15" outlineLevel="1" spans="1:6">
      <c r="A81" s="13" t="s">
        <v>23</v>
      </c>
      <c r="B81" s="13" t="s">
        <v>226</v>
      </c>
      <c r="C81" s="13" t="s">
        <v>263</v>
      </c>
      <c r="D81" s="13" t="s">
        <v>228</v>
      </c>
      <c r="E81" s="13" t="s">
        <v>229</v>
      </c>
      <c r="F81" s="13" t="s">
        <v>230</v>
      </c>
    </row>
    <row r="82" outlineLevel="1" spans="1:6">
      <c r="A82" s="5">
        <f t="shared" ref="A82:E93" si="8">A37</f>
        <v>1</v>
      </c>
      <c r="B82" s="28" t="str">
        <f t="shared" si="8"/>
        <v>Caixa plástica tipo maleta para acondicionamento do Kit</v>
      </c>
      <c r="C82" s="5" t="str">
        <f t="shared" si="8"/>
        <v>CAIXA</v>
      </c>
      <c r="D82" s="7">
        <f t="shared" si="8"/>
        <v>46.87</v>
      </c>
      <c r="E82" s="5">
        <f t="shared" si="8"/>
        <v>1</v>
      </c>
      <c r="F82" s="8">
        <f t="shared" ref="F82:F93" si="9">TRUNC((E82*D82),2)</f>
        <v>46.87</v>
      </c>
    </row>
    <row r="83" outlineLevel="1" spans="1:6">
      <c r="A83" s="5">
        <f t="shared" si="8"/>
        <v>2</v>
      </c>
      <c r="B83" s="28" t="str">
        <f t="shared" si="8"/>
        <v>Tesoura sem ponta, aço inoxidável, cabo de polipropileno.</v>
      </c>
      <c r="C83" s="5" t="str">
        <f t="shared" si="8"/>
        <v>UND</v>
      </c>
      <c r="D83" s="7">
        <f t="shared" si="8"/>
        <v>8.92</v>
      </c>
      <c r="E83" s="5">
        <f t="shared" si="8"/>
        <v>1</v>
      </c>
      <c r="F83" s="8">
        <f t="shared" si="9"/>
        <v>8.92</v>
      </c>
    </row>
    <row r="84" outlineLevel="1" spans="1:6">
      <c r="A84" s="5">
        <f t="shared" si="8"/>
        <v>3</v>
      </c>
      <c r="B84" s="28" t="str">
        <f t="shared" si="8"/>
        <v>Luvas de procedimento látex, tamanho G. Caixa com 100 unidades.</v>
      </c>
      <c r="C84" s="5" t="str">
        <f t="shared" si="8"/>
        <v>UND</v>
      </c>
      <c r="D84" s="7">
        <f t="shared" si="8"/>
        <v>34.42</v>
      </c>
      <c r="E84" s="5">
        <f t="shared" si="8"/>
        <v>1</v>
      </c>
      <c r="F84" s="8">
        <f t="shared" si="9"/>
        <v>34.42</v>
      </c>
    </row>
    <row r="85" outlineLevel="1" spans="1:6">
      <c r="A85" s="5">
        <f t="shared" si="8"/>
        <v>4</v>
      </c>
      <c r="B85" s="28" t="str">
        <f t="shared" si="8"/>
        <v>Máscara descartável, tripla camada, com elástico, caixa com 50 unidades</v>
      </c>
      <c r="C85" s="5" t="str">
        <f t="shared" si="8"/>
        <v>CAIXA</v>
      </c>
      <c r="D85" s="7">
        <f t="shared" si="8"/>
        <v>13.61</v>
      </c>
      <c r="E85" s="5">
        <f t="shared" si="8"/>
        <v>1</v>
      </c>
      <c r="F85" s="8">
        <f t="shared" si="9"/>
        <v>13.61</v>
      </c>
    </row>
    <row r="86" outlineLevel="1" spans="1:6">
      <c r="A86" s="5">
        <f t="shared" si="8"/>
        <v>5</v>
      </c>
      <c r="B86" s="28" t="str">
        <f t="shared" si="8"/>
        <v>Gaze 7,5 x 7,5 cm, pacote com 10 unidades</v>
      </c>
      <c r="C86" s="5" t="str">
        <f t="shared" si="8"/>
        <v>UND</v>
      </c>
      <c r="D86" s="7">
        <f t="shared" si="8"/>
        <v>1.96</v>
      </c>
      <c r="E86" s="5">
        <f t="shared" si="8"/>
        <v>10</v>
      </c>
      <c r="F86" s="8">
        <f t="shared" si="9"/>
        <v>19.6</v>
      </c>
    </row>
    <row r="87" outlineLevel="1" spans="1:6">
      <c r="A87" s="5">
        <f t="shared" si="8"/>
        <v>6</v>
      </c>
      <c r="B87" s="28" t="str">
        <f t="shared" si="8"/>
        <v>Esparadrapo 5cm X 4,5m</v>
      </c>
      <c r="C87" s="5" t="str">
        <f t="shared" si="8"/>
        <v>UND</v>
      </c>
      <c r="D87" s="7">
        <f t="shared" si="8"/>
        <v>14.48</v>
      </c>
      <c r="E87" s="5">
        <f t="shared" si="8"/>
        <v>2</v>
      </c>
      <c r="F87" s="8">
        <f t="shared" si="9"/>
        <v>28.96</v>
      </c>
    </row>
    <row r="88" outlineLevel="1" spans="1:6">
      <c r="A88" s="5">
        <f t="shared" si="8"/>
        <v>7</v>
      </c>
      <c r="B88" s="28" t="str">
        <f t="shared" si="8"/>
        <v>Atadura de crepe 10cm x 1,8m</v>
      </c>
      <c r="C88" s="5" t="str">
        <f t="shared" si="8"/>
        <v>UND</v>
      </c>
      <c r="D88" s="7">
        <f t="shared" si="8"/>
        <v>1.97</v>
      </c>
      <c r="E88" s="5">
        <f t="shared" si="8"/>
        <v>5</v>
      </c>
      <c r="F88" s="8">
        <f t="shared" si="9"/>
        <v>9.85</v>
      </c>
    </row>
    <row r="89" outlineLevel="1" spans="1:6">
      <c r="A89" s="5">
        <f t="shared" si="8"/>
        <v>8</v>
      </c>
      <c r="B89" s="28" t="str">
        <f t="shared" si="8"/>
        <v>Soro fisiológico SF 0,9%, frasco com 250 Ml</v>
      </c>
      <c r="C89" s="5" t="str">
        <f t="shared" si="8"/>
        <v>UND</v>
      </c>
      <c r="D89" s="7">
        <f t="shared" si="8"/>
        <v>7.96</v>
      </c>
      <c r="E89" s="5">
        <f t="shared" si="8"/>
        <v>2</v>
      </c>
      <c r="F89" s="8">
        <f t="shared" si="9"/>
        <v>15.92</v>
      </c>
    </row>
    <row r="90" outlineLevel="1" spans="1:6">
      <c r="A90" s="5">
        <f t="shared" si="8"/>
        <v>9</v>
      </c>
      <c r="B90" s="28" t="str">
        <f t="shared" si="8"/>
        <v>Antisséptico degermante 2%, frasco com 100ml</v>
      </c>
      <c r="C90" s="5" t="str">
        <f t="shared" si="8"/>
        <v>UND</v>
      </c>
      <c r="D90" s="7">
        <f t="shared" si="8"/>
        <v>6.06</v>
      </c>
      <c r="E90" s="5">
        <f t="shared" si="8"/>
        <v>2</v>
      </c>
      <c r="F90" s="8">
        <f t="shared" si="9"/>
        <v>12.12</v>
      </c>
    </row>
    <row r="91" outlineLevel="1" spans="1:6">
      <c r="A91" s="5">
        <f t="shared" si="8"/>
        <v>10</v>
      </c>
      <c r="B91" s="28" t="str">
        <f t="shared" si="8"/>
        <v>Corda de segurança em poliamida de 12 mm de diâmetro, rolo com 100M</v>
      </c>
      <c r="C91" s="5" t="str">
        <f t="shared" si="8"/>
        <v>UND</v>
      </c>
      <c r="D91" s="7">
        <f t="shared" si="8"/>
        <v>400.78</v>
      </c>
      <c r="E91" s="5">
        <f t="shared" si="8"/>
        <v>1</v>
      </c>
      <c r="F91" s="8">
        <f t="shared" si="9"/>
        <v>400.78</v>
      </c>
    </row>
    <row r="92" outlineLevel="1" spans="1:6">
      <c r="A92" s="5">
        <f t="shared" si="8"/>
        <v>11</v>
      </c>
      <c r="B92" s="28" t="str">
        <f t="shared" si="8"/>
        <v>Placas de sinalização “Atenção - Em manutenção” 18 x 23cm</v>
      </c>
      <c r="C92" s="5" t="str">
        <f t="shared" si="8"/>
        <v>UND</v>
      </c>
      <c r="D92" s="7">
        <f t="shared" si="8"/>
        <v>24.9</v>
      </c>
      <c r="E92" s="5">
        <f t="shared" si="8"/>
        <v>1</v>
      </c>
      <c r="F92" s="8">
        <f t="shared" si="9"/>
        <v>24.9</v>
      </c>
    </row>
    <row r="93" outlineLevel="1" spans="1:6">
      <c r="A93" s="5">
        <f t="shared" si="8"/>
        <v>12</v>
      </c>
      <c r="B93" s="28" t="str">
        <f t="shared" si="8"/>
        <v>Cone em PVC, cor laranja com faixas refletivas, tamanho 75 cm.</v>
      </c>
      <c r="C93" s="5" t="str">
        <f t="shared" si="8"/>
        <v>UND</v>
      </c>
      <c r="D93" s="7">
        <f t="shared" si="8"/>
        <v>108.1</v>
      </c>
      <c r="E93" s="5">
        <f t="shared" si="8"/>
        <v>1</v>
      </c>
      <c r="F93" s="8">
        <f t="shared" si="9"/>
        <v>108.1</v>
      </c>
    </row>
    <row r="94" outlineLevel="1" spans="1:6">
      <c r="A94" s="5"/>
      <c r="B94" s="28"/>
      <c r="C94" s="5"/>
      <c r="D94" s="7"/>
      <c r="E94" s="5"/>
      <c r="F94" s="8"/>
    </row>
    <row r="95" spans="1:6">
      <c r="A95" s="15" t="s">
        <v>281</v>
      </c>
      <c r="B95" s="15"/>
      <c r="C95" s="15"/>
      <c r="D95" s="15"/>
      <c r="E95" s="15"/>
      <c r="F95" s="16">
        <f>SUM(F58:F79)</f>
        <v>2055.24</v>
      </c>
    </row>
    <row r="96" spans="1:6">
      <c r="A96" s="15" t="s">
        <v>282</v>
      </c>
      <c r="B96" s="15"/>
      <c r="C96" s="15"/>
      <c r="D96" s="15"/>
      <c r="E96" s="15"/>
      <c r="F96" s="29">
        <f>F95/12</f>
        <v>171.27</v>
      </c>
    </row>
    <row r="97" spans="1:6">
      <c r="A97" s="15" t="s">
        <v>283</v>
      </c>
      <c r="B97" s="15"/>
      <c r="C97" s="15"/>
      <c r="D97" s="15"/>
      <c r="E97" s="15"/>
      <c r="F97" s="16">
        <f>SUM(F82:F94)</f>
        <v>724.05</v>
      </c>
    </row>
    <row r="98" spans="1:6">
      <c r="A98" s="15" t="s">
        <v>284</v>
      </c>
      <c r="B98" s="15"/>
      <c r="C98" s="15"/>
      <c r="D98" s="15"/>
      <c r="E98" s="15"/>
      <c r="F98" s="29">
        <f>F97/12</f>
        <v>60.3375</v>
      </c>
    </row>
    <row r="100" spans="1:6">
      <c r="A100" s="18" t="s">
        <v>285</v>
      </c>
      <c r="B100" s="19"/>
      <c r="C100" s="18"/>
      <c r="D100" s="20"/>
      <c r="E100" s="18"/>
      <c r="F100" s="18"/>
    </row>
    <row r="101" outlineLevel="1" spans="1:6">
      <c r="A101" s="1" t="s">
        <v>225</v>
      </c>
      <c r="B101" s="2"/>
      <c r="C101" s="1"/>
      <c r="D101" s="3"/>
      <c r="E101" s="1"/>
      <c r="F101" s="1"/>
    </row>
    <row r="102" outlineLevel="1" spans="1:6">
      <c r="A102" s="4" t="s">
        <v>23</v>
      </c>
      <c r="B102" s="4" t="s">
        <v>226</v>
      </c>
      <c r="C102" s="4" t="s">
        <v>227</v>
      </c>
      <c r="D102" s="4" t="s">
        <v>228</v>
      </c>
      <c r="E102" s="4" t="s">
        <v>229</v>
      </c>
      <c r="F102" s="4" t="s">
        <v>230</v>
      </c>
    </row>
    <row r="103" ht="25.5" outlineLevel="1" spans="1:6">
      <c r="A103" s="21">
        <f>A8</f>
        <v>4</v>
      </c>
      <c r="B103" s="22" t="str">
        <f>B8</f>
        <v>Camisa tipo Polo em Piquet de Malha – 50% algodão e 50% poliéster,  com mangas curtas, identificação da empresa na parte frontal, na cor Branca.</v>
      </c>
      <c r="C103" s="5" t="str">
        <f>C8</f>
        <v>UND</v>
      </c>
      <c r="D103" s="23">
        <f>D8</f>
        <v>44.95</v>
      </c>
      <c r="E103" s="21">
        <f>E8</f>
        <v>4</v>
      </c>
      <c r="F103" s="24">
        <f t="shared" ref="F103:F108" si="10">TRUNC((E103*D103),2)</f>
        <v>179.8</v>
      </c>
    </row>
    <row r="104" ht="25.5" outlineLevel="1" spans="1:6">
      <c r="A104" s="21">
        <f>A10</f>
        <v>6</v>
      </c>
      <c r="B104" s="22" t="str">
        <f>B10</f>
        <v>CRACHÁ DE IDENTIFICAÇÃO – EM PVC, COM SUPORTE E CORDÃO. IMPRESSAO - contendo logomarca da empresa, foto e nome completo do funcionário</v>
      </c>
      <c r="C104" s="5" t="str">
        <f>C10</f>
        <v>UND</v>
      </c>
      <c r="D104" s="23">
        <f>D10</f>
        <v>18.5</v>
      </c>
      <c r="E104" s="21">
        <f>E10</f>
        <v>1</v>
      </c>
      <c r="F104" s="24">
        <f t="shared" si="10"/>
        <v>18.5</v>
      </c>
    </row>
    <row r="105" outlineLevel="1" spans="1:6">
      <c r="A105" s="21">
        <f t="shared" ref="A105:E109" si="11">A12</f>
        <v>8</v>
      </c>
      <c r="B105" s="22" t="str">
        <f t="shared" si="11"/>
        <v>Meia, modelo cano alto , composição: 88% Algodão, 2% Lycra e 10% Poliamida, na cor preta.</v>
      </c>
      <c r="C105" s="5" t="str">
        <f t="shared" si="11"/>
        <v>PAR</v>
      </c>
      <c r="D105" s="23">
        <f t="shared" si="11"/>
        <v>16.97</v>
      </c>
      <c r="E105" s="21">
        <f t="shared" si="11"/>
        <v>4</v>
      </c>
      <c r="F105" s="24">
        <f t="shared" si="10"/>
        <v>67.88</v>
      </c>
    </row>
    <row r="106" outlineLevel="1" spans="1:6">
      <c r="A106" s="21">
        <f t="shared" si="11"/>
        <v>9</v>
      </c>
      <c r="B106" s="22" t="str">
        <f t="shared" si="11"/>
        <v>Sapato feminino</v>
      </c>
      <c r="C106" s="21" t="str">
        <f t="shared" si="11"/>
        <v>PAR</v>
      </c>
      <c r="D106" s="23">
        <f t="shared" si="11"/>
        <v>128.26</v>
      </c>
      <c r="E106" s="21">
        <f t="shared" si="11"/>
        <v>2</v>
      </c>
      <c r="F106" s="24">
        <f t="shared" si="10"/>
        <v>256.52</v>
      </c>
    </row>
    <row r="107" outlineLevel="1" spans="1:6">
      <c r="A107" s="5">
        <f t="shared" ref="A107:E108" si="12">A19</f>
        <v>15</v>
      </c>
      <c r="B107" s="26" t="str">
        <f t="shared" si="12"/>
        <v>Calça social, na cor preta, em tecido de poliviscose; Corte: Feminino, Tamanho a combinar.</v>
      </c>
      <c r="C107" s="5" t="str">
        <f t="shared" si="12"/>
        <v>UND</v>
      </c>
      <c r="D107" s="7">
        <f t="shared" si="12"/>
        <v>97.99</v>
      </c>
      <c r="E107" s="5">
        <f t="shared" si="12"/>
        <v>4</v>
      </c>
      <c r="F107" s="24">
        <f t="shared" si="10"/>
        <v>391.96</v>
      </c>
    </row>
    <row r="108" ht="25.5" outlineLevel="1" spans="1:6">
      <c r="A108" s="5">
        <f t="shared" si="12"/>
        <v>16</v>
      </c>
      <c r="B108" s="26" t="str">
        <f t="shared" si="12"/>
        <v>Camisa social, na cor branca, de mangas  3/4, com detalhes na gola e punho, na cor predominante da logomarca da Contrada, Corte: Feminino; Tecido com o mínimo de 50% de fibras naturais, contendo a identificação da Contratada.</v>
      </c>
      <c r="C108" s="5" t="str">
        <f t="shared" si="12"/>
        <v>UND</v>
      </c>
      <c r="D108" s="7">
        <f t="shared" si="12"/>
        <v>92.93</v>
      </c>
      <c r="E108" s="5">
        <f t="shared" si="12"/>
        <v>2</v>
      </c>
      <c r="F108" s="24">
        <f t="shared" si="10"/>
        <v>185.86</v>
      </c>
    </row>
    <row r="109" outlineLevel="1" spans="1:6">
      <c r="A109" s="5"/>
      <c r="B109" s="26"/>
      <c r="C109" s="5"/>
      <c r="D109" s="7"/>
      <c r="E109" s="5"/>
      <c r="F109" s="24"/>
    </row>
    <row r="110" outlineLevel="1" spans="1:6">
      <c r="A110" s="1" t="s">
        <v>249</v>
      </c>
      <c r="B110" s="2"/>
      <c r="C110" s="1"/>
      <c r="D110" s="3"/>
      <c r="E110" s="1"/>
      <c r="F110" s="1"/>
    </row>
    <row r="111" outlineLevel="1" spans="1:6">
      <c r="A111" s="1" t="s">
        <v>262</v>
      </c>
      <c r="B111" s="2"/>
      <c r="C111" s="1"/>
      <c r="D111" s="3"/>
      <c r="E111" s="1"/>
      <c r="F111" s="1"/>
    </row>
    <row r="112" ht="15" outlineLevel="1" spans="1:6">
      <c r="A112" s="13" t="s">
        <v>23</v>
      </c>
      <c r="B112" s="13" t="s">
        <v>226</v>
      </c>
      <c r="C112" s="13" t="s">
        <v>263</v>
      </c>
      <c r="D112" s="13" t="s">
        <v>228</v>
      </c>
      <c r="E112" s="13" t="s">
        <v>229</v>
      </c>
      <c r="F112" s="13" t="s">
        <v>230</v>
      </c>
    </row>
    <row r="113" outlineLevel="1" spans="1:6">
      <c r="A113" s="5">
        <f t="shared" ref="A113:E121" si="13">A37</f>
        <v>1</v>
      </c>
      <c r="B113" s="28" t="str">
        <f t="shared" si="13"/>
        <v>Caixa plástica tipo maleta para acondicionamento do Kit</v>
      </c>
      <c r="C113" s="5" t="str">
        <f t="shared" si="13"/>
        <v>CAIXA</v>
      </c>
      <c r="D113" s="7">
        <f t="shared" si="13"/>
        <v>46.87</v>
      </c>
      <c r="E113" s="5">
        <f t="shared" si="13"/>
        <v>1</v>
      </c>
      <c r="F113" s="8">
        <f t="shared" ref="F113:F121" si="14">TRUNC((E113*D113),2)</f>
        <v>46.87</v>
      </c>
    </row>
    <row r="114" outlineLevel="1" spans="1:6">
      <c r="A114" s="5">
        <f t="shared" si="13"/>
        <v>2</v>
      </c>
      <c r="B114" s="28" t="str">
        <f t="shared" si="13"/>
        <v>Tesoura sem ponta, aço inoxidável, cabo de polipropileno.</v>
      </c>
      <c r="C114" s="5" t="str">
        <f t="shared" si="13"/>
        <v>UND</v>
      </c>
      <c r="D114" s="7">
        <f t="shared" si="13"/>
        <v>8.92</v>
      </c>
      <c r="E114" s="5">
        <f t="shared" si="13"/>
        <v>1</v>
      </c>
      <c r="F114" s="8">
        <f t="shared" si="14"/>
        <v>8.92</v>
      </c>
    </row>
    <row r="115" outlineLevel="1" spans="1:6">
      <c r="A115" s="5">
        <f t="shared" si="13"/>
        <v>3</v>
      </c>
      <c r="B115" s="28" t="str">
        <f t="shared" si="13"/>
        <v>Luvas de procedimento látex, tamanho G. Caixa com 100 unidades.</v>
      </c>
      <c r="C115" s="5" t="str">
        <f t="shared" si="13"/>
        <v>UND</v>
      </c>
      <c r="D115" s="7">
        <f t="shared" si="13"/>
        <v>34.42</v>
      </c>
      <c r="E115" s="5">
        <f t="shared" si="13"/>
        <v>1</v>
      </c>
      <c r="F115" s="8">
        <f t="shared" si="14"/>
        <v>34.42</v>
      </c>
    </row>
    <row r="116" outlineLevel="1" spans="1:6">
      <c r="A116" s="5">
        <f t="shared" si="13"/>
        <v>4</v>
      </c>
      <c r="B116" s="28" t="str">
        <f t="shared" si="13"/>
        <v>Máscara descartável, tripla camada, com elástico, caixa com 50 unidades</v>
      </c>
      <c r="C116" s="5" t="str">
        <f t="shared" si="13"/>
        <v>CAIXA</v>
      </c>
      <c r="D116" s="7">
        <f t="shared" si="13"/>
        <v>13.61</v>
      </c>
      <c r="E116" s="5">
        <f t="shared" si="13"/>
        <v>1</v>
      </c>
      <c r="F116" s="8">
        <f t="shared" si="14"/>
        <v>13.61</v>
      </c>
    </row>
    <row r="117" outlineLevel="1" spans="1:6">
      <c r="A117" s="5">
        <f t="shared" si="13"/>
        <v>5</v>
      </c>
      <c r="B117" s="28" t="str">
        <f t="shared" si="13"/>
        <v>Gaze 7,5 x 7,5 cm, pacote com 10 unidades</v>
      </c>
      <c r="C117" s="5" t="str">
        <f t="shared" si="13"/>
        <v>UND</v>
      </c>
      <c r="D117" s="7">
        <f t="shared" si="13"/>
        <v>1.96</v>
      </c>
      <c r="E117" s="5">
        <f t="shared" si="13"/>
        <v>10</v>
      </c>
      <c r="F117" s="8">
        <f t="shared" si="14"/>
        <v>19.6</v>
      </c>
    </row>
    <row r="118" outlineLevel="1" spans="1:6">
      <c r="A118" s="5">
        <f t="shared" si="13"/>
        <v>6</v>
      </c>
      <c r="B118" s="28" t="str">
        <f t="shared" si="13"/>
        <v>Esparadrapo 5cm X 4,5m</v>
      </c>
      <c r="C118" s="5" t="str">
        <f t="shared" si="13"/>
        <v>UND</v>
      </c>
      <c r="D118" s="7">
        <f t="shared" si="13"/>
        <v>14.48</v>
      </c>
      <c r="E118" s="5">
        <f t="shared" si="13"/>
        <v>2</v>
      </c>
      <c r="F118" s="8">
        <f t="shared" si="14"/>
        <v>28.96</v>
      </c>
    </row>
    <row r="119" outlineLevel="1" spans="1:6">
      <c r="A119" s="5">
        <f t="shared" si="13"/>
        <v>7</v>
      </c>
      <c r="B119" s="28" t="str">
        <f t="shared" si="13"/>
        <v>Atadura de crepe 10cm x 1,8m</v>
      </c>
      <c r="C119" s="5" t="str">
        <f t="shared" si="13"/>
        <v>UND</v>
      </c>
      <c r="D119" s="7">
        <f t="shared" si="13"/>
        <v>1.97</v>
      </c>
      <c r="E119" s="5">
        <f t="shared" si="13"/>
        <v>5</v>
      </c>
      <c r="F119" s="8">
        <f t="shared" si="14"/>
        <v>9.85</v>
      </c>
    </row>
    <row r="120" outlineLevel="1" spans="1:6">
      <c r="A120" s="5">
        <f t="shared" si="13"/>
        <v>8</v>
      </c>
      <c r="B120" s="28" t="str">
        <f t="shared" si="13"/>
        <v>Soro fisiológico SF 0,9%, frasco com 250 Ml</v>
      </c>
      <c r="C120" s="5" t="str">
        <f t="shared" si="13"/>
        <v>UND</v>
      </c>
      <c r="D120" s="7">
        <f t="shared" si="13"/>
        <v>7.96</v>
      </c>
      <c r="E120" s="5">
        <f t="shared" si="13"/>
        <v>2</v>
      </c>
      <c r="F120" s="8">
        <f t="shared" si="14"/>
        <v>15.92</v>
      </c>
    </row>
    <row r="121" outlineLevel="1" spans="1:6">
      <c r="A121" s="5">
        <f t="shared" si="13"/>
        <v>9</v>
      </c>
      <c r="B121" s="28" t="str">
        <f t="shared" si="13"/>
        <v>Antisséptico degermante 2%, frasco com 100ml</v>
      </c>
      <c r="C121" s="5" t="str">
        <f t="shared" si="13"/>
        <v>UND</v>
      </c>
      <c r="D121" s="7">
        <f t="shared" si="13"/>
        <v>6.06</v>
      </c>
      <c r="E121" s="5">
        <f t="shared" si="13"/>
        <v>2</v>
      </c>
      <c r="F121" s="8">
        <f t="shared" si="14"/>
        <v>12.12</v>
      </c>
    </row>
    <row r="122" outlineLevel="1" spans="1:6">
      <c r="A122" s="5"/>
      <c r="B122" s="28"/>
      <c r="C122" s="5"/>
      <c r="D122" s="5"/>
      <c r="E122" s="5"/>
      <c r="F122" s="8"/>
    </row>
    <row r="123" spans="1:6">
      <c r="A123" s="15" t="s">
        <v>281</v>
      </c>
      <c r="B123" s="15"/>
      <c r="C123" s="15"/>
      <c r="D123" s="15"/>
      <c r="E123" s="15"/>
      <c r="F123" s="16">
        <f>SUM(F103:F109)</f>
        <v>1100.52</v>
      </c>
    </row>
    <row r="124" spans="1:6">
      <c r="A124" s="15" t="s">
        <v>282</v>
      </c>
      <c r="B124" s="15"/>
      <c r="C124" s="15"/>
      <c r="D124" s="15"/>
      <c r="E124" s="15"/>
      <c r="F124" s="29">
        <f>F123/12</f>
        <v>91.71</v>
      </c>
    </row>
    <row r="125" spans="1:6">
      <c r="A125" s="15" t="s">
        <v>283</v>
      </c>
      <c r="B125" s="15"/>
      <c r="C125" s="15"/>
      <c r="D125" s="15"/>
      <c r="E125" s="15"/>
      <c r="F125" s="16">
        <f>SUM(F113:F122)</f>
        <v>190.27</v>
      </c>
    </row>
    <row r="126" spans="1:6">
      <c r="A126" s="15" t="s">
        <v>284</v>
      </c>
      <c r="B126" s="15"/>
      <c r="C126" s="15"/>
      <c r="D126" s="15"/>
      <c r="E126" s="15"/>
      <c r="F126" s="29">
        <f>F125/12</f>
        <v>15.8558333333333</v>
      </c>
    </row>
    <row r="127" spans="4:4">
      <c r="D127" s="5"/>
    </row>
    <row r="128" spans="1:6">
      <c r="A128" s="18" t="s">
        <v>286</v>
      </c>
      <c r="B128" s="19"/>
      <c r="C128" s="18"/>
      <c r="D128" s="20"/>
      <c r="E128" s="18"/>
      <c r="F128" s="18"/>
    </row>
    <row r="129" outlineLevel="1" spans="1:6">
      <c r="A129" s="1" t="s">
        <v>225</v>
      </c>
      <c r="B129" s="2"/>
      <c r="C129" s="1"/>
      <c r="D129" s="3"/>
      <c r="E129" s="1"/>
      <c r="F129" s="1"/>
    </row>
    <row r="130" outlineLevel="1" spans="1:6">
      <c r="A130" s="4" t="s">
        <v>23</v>
      </c>
      <c r="B130" s="4" t="s">
        <v>226</v>
      </c>
      <c r="C130" s="4" t="s">
        <v>227</v>
      </c>
      <c r="D130" s="4" t="s">
        <v>228</v>
      </c>
      <c r="E130" s="4" t="s">
        <v>229</v>
      </c>
      <c r="F130" s="4" t="s">
        <v>230</v>
      </c>
    </row>
    <row r="131" ht="25.5" outlineLevel="1" spans="1:6">
      <c r="A131" s="21">
        <f>A8</f>
        <v>4</v>
      </c>
      <c r="B131" s="22" t="str">
        <f>B8</f>
        <v>Camisa tipo Polo em Piquet de Malha – 50% algodão e 50% poliéster,  com mangas curtas, identificação da empresa na parte frontal, na cor Branca.</v>
      </c>
      <c r="C131" s="5" t="str">
        <f>C8</f>
        <v>UND</v>
      </c>
      <c r="D131" s="23">
        <f>D8</f>
        <v>44.95</v>
      </c>
      <c r="E131" s="21">
        <f>E8</f>
        <v>4</v>
      </c>
      <c r="F131" s="24">
        <f t="shared" ref="F131:F139" si="15">TRUNC((E131*D131),2)</f>
        <v>179.8</v>
      </c>
    </row>
    <row r="132" ht="25.5" outlineLevel="1" spans="1:6">
      <c r="A132" s="21">
        <f>A10</f>
        <v>6</v>
      </c>
      <c r="B132" s="22" t="str">
        <f>B10</f>
        <v>CRACHÁ DE IDENTIFICAÇÃO – EM PVC, COM SUPORTE E CORDÃO. IMPRESSAO - contendo logomarca da empresa, foto e nome completo do funcionário</v>
      </c>
      <c r="C132" s="5" t="str">
        <f>C10</f>
        <v>UND</v>
      </c>
      <c r="D132" s="23">
        <f>D10</f>
        <v>18.5</v>
      </c>
      <c r="E132" s="21">
        <f>E10</f>
        <v>1</v>
      </c>
      <c r="F132" s="24">
        <f t="shared" si="15"/>
        <v>18.5</v>
      </c>
    </row>
    <row r="133" outlineLevel="1" spans="1:6">
      <c r="A133" s="21">
        <f t="shared" ref="A133:E136" si="16">A12</f>
        <v>8</v>
      </c>
      <c r="B133" s="22" t="str">
        <f t="shared" si="16"/>
        <v>Meia, modelo cano alto , composição: 88% Algodão, 2% Lycra e 10% Poliamida, na cor preta.</v>
      </c>
      <c r="C133" s="5" t="str">
        <f t="shared" si="16"/>
        <v>PAR</v>
      </c>
      <c r="D133" s="23">
        <f t="shared" si="16"/>
        <v>16.97</v>
      </c>
      <c r="E133" s="21">
        <f t="shared" si="16"/>
        <v>4</v>
      </c>
      <c r="F133" s="24">
        <f t="shared" si="15"/>
        <v>67.88</v>
      </c>
    </row>
    <row r="134" outlineLevel="1" spans="1:6">
      <c r="A134" s="21">
        <f t="shared" si="16"/>
        <v>9</v>
      </c>
      <c r="B134" s="22" t="str">
        <f t="shared" si="16"/>
        <v>Sapato feminino</v>
      </c>
      <c r="C134" s="21" t="str">
        <f t="shared" si="16"/>
        <v>PAR</v>
      </c>
      <c r="D134" s="23">
        <f t="shared" si="16"/>
        <v>128.26</v>
      </c>
      <c r="E134" s="21">
        <f t="shared" si="16"/>
        <v>2</v>
      </c>
      <c r="F134" s="24">
        <f t="shared" si="15"/>
        <v>256.52</v>
      </c>
    </row>
    <row r="135" outlineLevel="1" spans="1:6">
      <c r="A135" s="21">
        <f t="shared" si="16"/>
        <v>10</v>
      </c>
      <c r="B135" s="22" t="str">
        <f t="shared" si="16"/>
        <v>Sapato masculino</v>
      </c>
      <c r="C135" s="21" t="str">
        <f t="shared" si="16"/>
        <v>PAR</v>
      </c>
      <c r="D135" s="23">
        <f t="shared" si="16"/>
        <v>99.9</v>
      </c>
      <c r="E135" s="21">
        <f t="shared" si="16"/>
        <v>2</v>
      </c>
      <c r="F135" s="24">
        <f t="shared" si="15"/>
        <v>199.8</v>
      </c>
    </row>
    <row r="136" outlineLevel="1" spans="1:6">
      <c r="A136" s="21">
        <f t="shared" si="16"/>
        <v>11</v>
      </c>
      <c r="B136" s="22" t="str">
        <f t="shared" si="16"/>
        <v>Calça social, na cor preta, em tecido de poliviscose; Corte: Masculino, tamanho a combinar.</v>
      </c>
      <c r="C136" s="21" t="str">
        <f t="shared" si="16"/>
        <v>UND</v>
      </c>
      <c r="D136" s="23">
        <f t="shared" si="16"/>
        <v>129.6</v>
      </c>
      <c r="E136" s="21">
        <f t="shared" si="16"/>
        <v>4</v>
      </c>
      <c r="F136" s="24">
        <f t="shared" si="15"/>
        <v>518.4</v>
      </c>
    </row>
    <row r="137" ht="25.5" outlineLevel="1" spans="1:6">
      <c r="A137" s="21">
        <f>A16</f>
        <v>12</v>
      </c>
      <c r="B137" s="30" t="str">
        <f>+B16</f>
        <v>Camisa social, na cor branca, de mangas  longas, com detalhes na gola e punho, na cor predominante da logomarca da Contrada, Corte: Masculino; Tecido com o mínimo de 50% de fibras naturais, contendo a identificação da Contratada.</v>
      </c>
      <c r="C137" s="21" t="str">
        <f>C16</f>
        <v>UND</v>
      </c>
      <c r="D137" s="23">
        <f>D16</f>
        <v>79.93</v>
      </c>
      <c r="E137" s="21">
        <f>E16</f>
        <v>2</v>
      </c>
      <c r="F137" s="24">
        <f t="shared" si="15"/>
        <v>159.86</v>
      </c>
    </row>
    <row r="138" outlineLevel="1" spans="1:6">
      <c r="A138" s="21">
        <f t="shared" ref="A138:E139" si="17">A19</f>
        <v>15</v>
      </c>
      <c r="B138" s="22" t="str">
        <f t="shared" si="17"/>
        <v>Calça social, na cor preta, em tecido de poliviscose; Corte: Feminino, Tamanho a combinar.</v>
      </c>
      <c r="C138" s="21" t="str">
        <f t="shared" si="17"/>
        <v>UND</v>
      </c>
      <c r="D138" s="23">
        <f t="shared" si="17"/>
        <v>97.99</v>
      </c>
      <c r="E138" s="21">
        <f t="shared" si="17"/>
        <v>4</v>
      </c>
      <c r="F138" s="24">
        <f t="shared" si="15"/>
        <v>391.96</v>
      </c>
    </row>
    <row r="139" ht="25.5" outlineLevel="1" spans="1:6">
      <c r="A139" s="21">
        <f t="shared" si="17"/>
        <v>16</v>
      </c>
      <c r="B139" s="22" t="str">
        <f t="shared" si="17"/>
        <v>Camisa social, na cor branca, de mangas  3/4, com detalhes na gola e punho, na cor predominante da logomarca da Contrada, Corte: Feminino; Tecido com o mínimo de 50% de fibras naturais, contendo a identificação da Contratada.</v>
      </c>
      <c r="C139" s="21" t="str">
        <f t="shared" si="17"/>
        <v>UND</v>
      </c>
      <c r="D139" s="23">
        <f t="shared" si="17"/>
        <v>92.93</v>
      </c>
      <c r="E139" s="21">
        <f t="shared" si="17"/>
        <v>2</v>
      </c>
      <c r="F139" s="24">
        <f t="shared" si="15"/>
        <v>185.86</v>
      </c>
    </row>
    <row r="140" outlineLevel="1" spans="1:6">
      <c r="A140" s="1" t="s">
        <v>249</v>
      </c>
      <c r="B140" s="2"/>
      <c r="C140" s="1"/>
      <c r="D140" s="3"/>
      <c r="E140" s="1"/>
      <c r="F140" s="1"/>
    </row>
    <row r="141" outlineLevel="1" spans="1:6">
      <c r="A141" s="1" t="s">
        <v>262</v>
      </c>
      <c r="B141" s="2"/>
      <c r="C141" s="1"/>
      <c r="D141" s="3"/>
      <c r="E141" s="1"/>
      <c r="F141" s="1"/>
    </row>
    <row r="142" ht="15" outlineLevel="1" spans="1:6">
      <c r="A142" s="13" t="s">
        <v>23</v>
      </c>
      <c r="B142" s="13" t="s">
        <v>226</v>
      </c>
      <c r="C142" s="13" t="s">
        <v>263</v>
      </c>
      <c r="D142" s="13" t="s">
        <v>228</v>
      </c>
      <c r="E142" s="13" t="s">
        <v>229</v>
      </c>
      <c r="F142" s="13" t="s">
        <v>230</v>
      </c>
    </row>
    <row r="143" outlineLevel="1" spans="1:6">
      <c r="A143" s="5">
        <f t="shared" ref="A143:E151" si="18">A37</f>
        <v>1</v>
      </c>
      <c r="B143" s="28" t="str">
        <f t="shared" si="18"/>
        <v>Caixa plástica tipo maleta para acondicionamento do Kit</v>
      </c>
      <c r="C143" s="5" t="str">
        <f t="shared" si="18"/>
        <v>CAIXA</v>
      </c>
      <c r="D143" s="7">
        <f t="shared" si="18"/>
        <v>46.87</v>
      </c>
      <c r="E143" s="5">
        <f t="shared" si="18"/>
        <v>1</v>
      </c>
      <c r="F143" s="8">
        <f t="shared" ref="F143:F151" si="19">TRUNC((E143*D143),2)</f>
        <v>46.87</v>
      </c>
    </row>
    <row r="144" outlineLevel="1" spans="1:6">
      <c r="A144" s="5">
        <f t="shared" si="18"/>
        <v>2</v>
      </c>
      <c r="B144" s="28" t="str">
        <f t="shared" si="18"/>
        <v>Tesoura sem ponta, aço inoxidável, cabo de polipropileno.</v>
      </c>
      <c r="C144" s="5" t="str">
        <f t="shared" si="18"/>
        <v>UND</v>
      </c>
      <c r="D144" s="7">
        <f t="shared" si="18"/>
        <v>8.92</v>
      </c>
      <c r="E144" s="5">
        <f t="shared" si="18"/>
        <v>1</v>
      </c>
      <c r="F144" s="8">
        <f t="shared" si="19"/>
        <v>8.92</v>
      </c>
    </row>
    <row r="145" outlineLevel="1" spans="1:6">
      <c r="A145" s="5">
        <f t="shared" si="18"/>
        <v>3</v>
      </c>
      <c r="B145" s="28" t="str">
        <f t="shared" si="18"/>
        <v>Luvas de procedimento látex, tamanho G. Caixa com 100 unidades.</v>
      </c>
      <c r="C145" s="5" t="str">
        <f t="shared" si="18"/>
        <v>UND</v>
      </c>
      <c r="D145" s="7">
        <f t="shared" si="18"/>
        <v>34.42</v>
      </c>
      <c r="E145" s="5">
        <f t="shared" si="18"/>
        <v>1</v>
      </c>
      <c r="F145" s="8">
        <f t="shared" si="19"/>
        <v>34.42</v>
      </c>
    </row>
    <row r="146" outlineLevel="1" spans="1:6">
      <c r="A146" s="5">
        <f t="shared" si="18"/>
        <v>4</v>
      </c>
      <c r="B146" s="28" t="str">
        <f t="shared" si="18"/>
        <v>Máscara descartável, tripla camada, com elástico, caixa com 50 unidades</v>
      </c>
      <c r="C146" s="5" t="str">
        <f t="shared" si="18"/>
        <v>CAIXA</v>
      </c>
      <c r="D146" s="7">
        <f t="shared" si="18"/>
        <v>13.61</v>
      </c>
      <c r="E146" s="5">
        <f t="shared" si="18"/>
        <v>1</v>
      </c>
      <c r="F146" s="8">
        <f t="shared" si="19"/>
        <v>13.61</v>
      </c>
    </row>
    <row r="147" outlineLevel="1" spans="1:6">
      <c r="A147" s="5">
        <f t="shared" si="18"/>
        <v>5</v>
      </c>
      <c r="B147" s="28" t="str">
        <f t="shared" si="18"/>
        <v>Gaze 7,5 x 7,5 cm, pacote com 10 unidades</v>
      </c>
      <c r="C147" s="5" t="str">
        <f t="shared" si="18"/>
        <v>UND</v>
      </c>
      <c r="D147" s="7">
        <f t="shared" si="18"/>
        <v>1.96</v>
      </c>
      <c r="E147" s="5">
        <f t="shared" si="18"/>
        <v>10</v>
      </c>
      <c r="F147" s="8">
        <f t="shared" si="19"/>
        <v>19.6</v>
      </c>
    </row>
    <row r="148" outlineLevel="1" spans="1:6">
      <c r="A148" s="5">
        <f t="shared" si="18"/>
        <v>6</v>
      </c>
      <c r="B148" s="28" t="str">
        <f t="shared" si="18"/>
        <v>Esparadrapo 5cm X 4,5m</v>
      </c>
      <c r="C148" s="5" t="str">
        <f t="shared" si="18"/>
        <v>UND</v>
      </c>
      <c r="D148" s="7">
        <f t="shared" si="18"/>
        <v>14.48</v>
      </c>
      <c r="E148" s="5">
        <f t="shared" si="18"/>
        <v>2</v>
      </c>
      <c r="F148" s="8">
        <f t="shared" si="19"/>
        <v>28.96</v>
      </c>
    </row>
    <row r="149" outlineLevel="1" spans="1:6">
      <c r="A149" s="5">
        <f t="shared" si="18"/>
        <v>7</v>
      </c>
      <c r="B149" s="28" t="str">
        <f t="shared" si="18"/>
        <v>Atadura de crepe 10cm x 1,8m</v>
      </c>
      <c r="C149" s="5" t="str">
        <f t="shared" si="18"/>
        <v>UND</v>
      </c>
      <c r="D149" s="7">
        <f t="shared" si="18"/>
        <v>1.97</v>
      </c>
      <c r="E149" s="5">
        <f t="shared" si="18"/>
        <v>5</v>
      </c>
      <c r="F149" s="8">
        <f t="shared" si="19"/>
        <v>9.85</v>
      </c>
    </row>
    <row r="150" outlineLevel="1" spans="1:6">
      <c r="A150" s="5">
        <f t="shared" si="18"/>
        <v>8</v>
      </c>
      <c r="B150" s="28" t="str">
        <f t="shared" si="18"/>
        <v>Soro fisiológico SF 0,9%, frasco com 250 Ml</v>
      </c>
      <c r="C150" s="5" t="str">
        <f t="shared" si="18"/>
        <v>UND</v>
      </c>
      <c r="D150" s="7">
        <f t="shared" si="18"/>
        <v>7.96</v>
      </c>
      <c r="E150" s="5">
        <f t="shared" si="18"/>
        <v>2</v>
      </c>
      <c r="F150" s="8">
        <f t="shared" si="19"/>
        <v>15.92</v>
      </c>
    </row>
    <row r="151" outlineLevel="1" spans="1:6">
      <c r="A151" s="5">
        <f t="shared" si="18"/>
        <v>9</v>
      </c>
      <c r="B151" s="28" t="str">
        <f t="shared" si="18"/>
        <v>Antisséptico degermante 2%, frasco com 100ml</v>
      </c>
      <c r="C151" s="5" t="str">
        <f t="shared" si="18"/>
        <v>UND</v>
      </c>
      <c r="D151" s="7">
        <f t="shared" si="18"/>
        <v>6.06</v>
      </c>
      <c r="E151" s="5">
        <f t="shared" si="18"/>
        <v>2</v>
      </c>
      <c r="F151" s="8">
        <f t="shared" si="19"/>
        <v>12.12</v>
      </c>
    </row>
    <row r="152" outlineLevel="1" spans="1:6">
      <c r="A152" s="5"/>
      <c r="B152" s="28"/>
      <c r="C152" s="5"/>
      <c r="D152" s="5"/>
      <c r="E152" s="5"/>
      <c r="F152" s="8"/>
    </row>
    <row r="153" spans="1:6">
      <c r="A153" s="15" t="s">
        <v>281</v>
      </c>
      <c r="B153" s="15"/>
      <c r="C153" s="15"/>
      <c r="D153" s="15"/>
      <c r="E153" s="15"/>
      <c r="F153" s="16">
        <f>SUM(F131:F139)</f>
        <v>1978.58</v>
      </c>
    </row>
    <row r="154" spans="1:6">
      <c r="A154" s="15" t="s">
        <v>282</v>
      </c>
      <c r="B154" s="15"/>
      <c r="C154" s="15"/>
      <c r="D154" s="15"/>
      <c r="E154" s="15"/>
      <c r="F154" s="29">
        <f>F153/12</f>
        <v>164.881666666667</v>
      </c>
    </row>
    <row r="155" spans="1:6">
      <c r="A155" s="15" t="s">
        <v>283</v>
      </c>
      <c r="B155" s="15"/>
      <c r="C155" s="15"/>
      <c r="D155" s="15"/>
      <c r="E155" s="15"/>
      <c r="F155" s="16">
        <f>SUM(F143:F152)</f>
        <v>190.27</v>
      </c>
    </row>
    <row r="156" spans="1:6">
      <c r="A156" s="15" t="s">
        <v>284</v>
      </c>
      <c r="B156" s="15"/>
      <c r="C156" s="15"/>
      <c r="D156" s="15"/>
      <c r="E156" s="15"/>
      <c r="F156" s="29">
        <f>F155/12</f>
        <v>15.8558333333333</v>
      </c>
    </row>
    <row r="158" spans="1:6">
      <c r="A158" s="18" t="s">
        <v>287</v>
      </c>
      <c r="B158" s="19"/>
      <c r="C158" s="18"/>
      <c r="D158" s="20"/>
      <c r="E158" s="18"/>
      <c r="F158" s="18"/>
    </row>
    <row r="159" outlineLevel="1" spans="1:6">
      <c r="A159" s="1" t="s">
        <v>225</v>
      </c>
      <c r="B159" s="2"/>
      <c r="C159" s="1"/>
      <c r="D159" s="3"/>
      <c r="E159" s="1"/>
      <c r="F159" s="1"/>
    </row>
    <row r="160" outlineLevel="1" spans="1:6">
      <c r="A160" s="4" t="s">
        <v>23</v>
      </c>
      <c r="B160" s="4" t="s">
        <v>226</v>
      </c>
      <c r="C160" s="4" t="s">
        <v>227</v>
      </c>
      <c r="D160" s="4" t="s">
        <v>228</v>
      </c>
      <c r="E160" s="4" t="s">
        <v>229</v>
      </c>
      <c r="F160" s="4" t="s">
        <v>230</v>
      </c>
    </row>
    <row r="161" outlineLevel="1" spans="1:6">
      <c r="A161" s="21">
        <f t="shared" ref="A161:E168" si="20">A5</f>
        <v>1</v>
      </c>
      <c r="B161" s="22" t="str">
        <f t="shared" si="20"/>
        <v>Boné árabe em brim 100% algodão para proteção da face em trabalhos a céu aberto.</v>
      </c>
      <c r="C161" s="5" t="str">
        <f t="shared" si="20"/>
        <v>UND</v>
      </c>
      <c r="D161" s="23">
        <f t="shared" si="20"/>
        <v>25.45</v>
      </c>
      <c r="E161" s="21">
        <f t="shared" si="20"/>
        <v>2</v>
      </c>
      <c r="F161" s="24">
        <f t="shared" ref="F161:F168" si="21">TRUNC((E161*D161),2)</f>
        <v>50.9</v>
      </c>
    </row>
    <row r="162" outlineLevel="1" spans="1:6">
      <c r="A162" s="21">
        <f t="shared" si="20"/>
        <v>2</v>
      </c>
      <c r="B162" s="22" t="str">
        <f t="shared" si="20"/>
        <v>Calça com cós de elástico, dois bolsos frontais e dois bolsos na traseira, confeccionado em brim 100% algodão, sem partes metálicas.</v>
      </c>
      <c r="C162" s="5" t="str">
        <f t="shared" si="20"/>
        <v>UND</v>
      </c>
      <c r="D162" s="23">
        <f t="shared" si="20"/>
        <v>66.49</v>
      </c>
      <c r="E162" s="21">
        <f t="shared" si="20"/>
        <v>4</v>
      </c>
      <c r="F162" s="24">
        <f t="shared" si="21"/>
        <v>265.96</v>
      </c>
    </row>
    <row r="163" outlineLevel="1" spans="1:6">
      <c r="A163" s="21">
        <f t="shared" si="20"/>
        <v>3</v>
      </c>
      <c r="B163" s="22" t="str">
        <f t="shared" si="20"/>
        <v>Camisa com gola tipo italiana, com mangas curtas, identificação da empresa na parte frontal, confeccionada em brim 100% algodão.</v>
      </c>
      <c r="C163" s="5" t="str">
        <f t="shared" si="20"/>
        <v>UND</v>
      </c>
      <c r="D163" s="23">
        <f t="shared" si="20"/>
        <v>73.6</v>
      </c>
      <c r="E163" s="21">
        <f t="shared" si="20"/>
        <v>4</v>
      </c>
      <c r="F163" s="24">
        <f t="shared" si="21"/>
        <v>294.4</v>
      </c>
    </row>
    <row r="164" ht="25.5" outlineLevel="1" spans="1:6">
      <c r="A164" s="21">
        <f t="shared" si="20"/>
        <v>4</v>
      </c>
      <c r="B164" s="22" t="str">
        <f t="shared" si="20"/>
        <v>Camisa tipo Polo em Piquet de Malha – 50% algodão e 50% poliéster,  com mangas curtas, identificação da empresa na parte frontal, na cor Branca.</v>
      </c>
      <c r="C164" s="5" t="str">
        <f t="shared" si="20"/>
        <v>UND</v>
      </c>
      <c r="D164" s="23">
        <f t="shared" si="20"/>
        <v>44.95</v>
      </c>
      <c r="E164" s="21">
        <f t="shared" si="20"/>
        <v>4</v>
      </c>
      <c r="F164" s="24">
        <f t="shared" si="21"/>
        <v>179.8</v>
      </c>
    </row>
    <row r="165" ht="25.5" outlineLevel="1" spans="1:6">
      <c r="A165" s="21">
        <f t="shared" si="20"/>
        <v>5</v>
      </c>
      <c r="B165" s="25" t="str">
        <f t="shared" si="20"/>
        <v>Capa de chuva confeccionada em PVC com forro de poliéster, com mangas, capuz conjugado, fechamento frontal por meio de botões, fechamento das costuras através de solda eletrônica.</v>
      </c>
      <c r="C165" s="5" t="str">
        <f t="shared" si="20"/>
        <v>UND</v>
      </c>
      <c r="D165" s="23">
        <f t="shared" si="20"/>
        <v>40.11</v>
      </c>
      <c r="E165" s="21">
        <f t="shared" si="20"/>
        <v>2</v>
      </c>
      <c r="F165" s="24">
        <f t="shared" si="21"/>
        <v>80.22</v>
      </c>
    </row>
    <row r="166" ht="25.5" outlineLevel="1" spans="1:6">
      <c r="A166" s="21">
        <f t="shared" si="20"/>
        <v>6</v>
      </c>
      <c r="B166" s="22" t="str">
        <f t="shared" si="20"/>
        <v>CRACHÁ DE IDENTIFICAÇÃO – EM PVC, COM SUPORTE E CORDÃO. IMPRESSAO - contendo logomarca da empresa, foto e nome completo do funcionário</v>
      </c>
      <c r="C166" s="5" t="str">
        <f t="shared" si="20"/>
        <v>UND</v>
      </c>
      <c r="D166" s="23">
        <f t="shared" si="20"/>
        <v>18.5</v>
      </c>
      <c r="E166" s="21">
        <f t="shared" si="20"/>
        <v>1</v>
      </c>
      <c r="F166" s="24">
        <f t="shared" si="21"/>
        <v>18.5</v>
      </c>
    </row>
    <row r="167" ht="25.5" outlineLevel="1" spans="1:6">
      <c r="A167" s="21">
        <f t="shared" si="20"/>
        <v>7</v>
      </c>
      <c r="B167" s="22" t="str">
        <f t="shared" si="20"/>
        <v>Manguito Proteção UV 50: Dimensões Aproximadas: P: 9x27,7 cm (L x C), G: 9,5x41 cm (L x P), Composição: 94% Poliamida e 6% Elastano; Proteção UV, Antimicrobial, Seamless Dry, Proteção Solar: Com FPS; na cor preta.</v>
      </c>
      <c r="C167" s="5" t="str">
        <f t="shared" si="20"/>
        <v>PAR</v>
      </c>
      <c r="D167" s="23">
        <f t="shared" si="20"/>
        <v>29.91</v>
      </c>
      <c r="E167" s="21">
        <f t="shared" si="20"/>
        <v>2</v>
      </c>
      <c r="F167" s="24">
        <f t="shared" si="21"/>
        <v>59.82</v>
      </c>
    </row>
    <row r="168" outlineLevel="1" spans="1:6">
      <c r="A168" s="21">
        <f t="shared" si="20"/>
        <v>8</v>
      </c>
      <c r="B168" s="22" t="str">
        <f t="shared" si="20"/>
        <v>Meia, modelo cano alto , composição: 88% Algodão, 2% Lycra e 10% Poliamida, na cor preta.</v>
      </c>
      <c r="C168" s="5" t="str">
        <f t="shared" si="20"/>
        <v>PAR</v>
      </c>
      <c r="D168" s="23">
        <f t="shared" si="20"/>
        <v>16.97</v>
      </c>
      <c r="E168" s="21">
        <f t="shared" si="20"/>
        <v>4</v>
      </c>
      <c r="F168" s="24">
        <f t="shared" si="21"/>
        <v>67.88</v>
      </c>
    </row>
    <row r="169" outlineLevel="1" spans="1:6">
      <c r="A169" s="1" t="s">
        <v>249</v>
      </c>
      <c r="B169" s="2"/>
      <c r="C169" s="1"/>
      <c r="D169" s="3"/>
      <c r="E169" s="1"/>
      <c r="F169" s="1"/>
    </row>
    <row r="170" ht="38.25" outlineLevel="1" spans="1:6">
      <c r="A170" s="5">
        <f t="shared" ref="A170:E181" si="22">A23</f>
        <v>1</v>
      </c>
      <c r="B170" s="28" t="str">
        <f t="shared" si="22"/>
        <v>Abafador de Ruídos - Tipo Concha; Haste regulável em plástico ABS, Almofadas de espuma de poliuretano revestidas com lâminas em PVC e conchas em ABS; Certificado de Aprovação - CA: 37272; Aplicação: Redução da exposição a ruídos em níveis perigosos e demais sons não desejados</v>
      </c>
      <c r="C170" s="5" t="str">
        <f t="shared" si="22"/>
        <v>UND</v>
      </c>
      <c r="D170" s="7">
        <f t="shared" si="22"/>
        <v>31.97</v>
      </c>
      <c r="E170" s="27">
        <f t="shared" si="22"/>
        <v>1</v>
      </c>
      <c r="F170" s="24">
        <f t="shared" ref="F170:F181" si="23">TRUNC((E170*D170),2)</f>
        <v>31.97</v>
      </c>
    </row>
    <row r="171" ht="25.5" outlineLevel="1" spans="1:6">
      <c r="A171" s="5">
        <f t="shared" si="22"/>
        <v>2</v>
      </c>
      <c r="B171" s="28" t="str">
        <f t="shared" si="22"/>
        <v>Calçado de segurança tipo botina, confeccionado em couro vaqueta, fechamento em elástico, com biqueira de aço, solado em poliuretano bidensidade.</v>
      </c>
      <c r="C171" s="5" t="str">
        <f t="shared" si="22"/>
        <v>PAR</v>
      </c>
      <c r="D171" s="7">
        <f t="shared" si="22"/>
        <v>75.02</v>
      </c>
      <c r="E171" s="27">
        <f t="shared" si="22"/>
        <v>2</v>
      </c>
      <c r="F171" s="24">
        <f t="shared" si="23"/>
        <v>150.04</v>
      </c>
    </row>
    <row r="172" ht="25.5" outlineLevel="1" spans="1:6">
      <c r="A172" s="5">
        <f t="shared" si="22"/>
        <v>3</v>
      </c>
      <c r="B172" s="28" t="str">
        <f t="shared" si="22"/>
        <v>Calçado de segurança tipo botina, confeccionado em couro vaqueta, fechamento em elástico, com biqueira de composite, solado em poliuretano bidensidade, indicado para proteção dos pés contra riscos de natureza leve, agentes abrasivos, escoriantes e choques elétricos.</v>
      </c>
      <c r="C172" s="5" t="str">
        <f t="shared" si="22"/>
        <v>PAR</v>
      </c>
      <c r="D172" s="7">
        <f t="shared" si="22"/>
        <v>92.72</v>
      </c>
      <c r="E172" s="27">
        <f t="shared" si="22"/>
        <v>2</v>
      </c>
      <c r="F172" s="24">
        <f t="shared" si="23"/>
        <v>185.44</v>
      </c>
    </row>
    <row r="173" ht="25.5" outlineLevel="1" spans="1:6">
      <c r="A173" s="5">
        <f t="shared" si="22"/>
        <v>4</v>
      </c>
      <c r="B173" s="28" t="str">
        <f t="shared" si="22"/>
        <v>Calçado ocupacional de uso profissional, tipo bota PVC cano longo, impermeável, confeccionado em policloreto de vinila (PVC), com resistência química, sem biqueira, propriedades antiderrapantes, para uso em locais alagadiços.</v>
      </c>
      <c r="C173" s="5" t="str">
        <f t="shared" si="22"/>
        <v>PAR</v>
      </c>
      <c r="D173" s="7">
        <f t="shared" si="22"/>
        <v>64.18</v>
      </c>
      <c r="E173" s="27">
        <f t="shared" si="22"/>
        <v>2</v>
      </c>
      <c r="F173" s="24">
        <f t="shared" si="23"/>
        <v>128.36</v>
      </c>
    </row>
    <row r="174" ht="25.5" outlineLevel="1" spans="1:6">
      <c r="A174" s="5">
        <f t="shared" si="22"/>
        <v>5</v>
      </c>
      <c r="B174" s="28" t="str">
        <f t="shared" si="22"/>
        <v>Capacete de segurança, tipo II classe A, aba frontal, com carneira e jugular. Regulagem de tamanho através de ajuste simples, cor azul, com selo de marcação do INMETRO.</v>
      </c>
      <c r="C174" s="5" t="str">
        <f t="shared" si="22"/>
        <v>UND</v>
      </c>
      <c r="D174" s="7">
        <f t="shared" si="22"/>
        <v>24.66</v>
      </c>
      <c r="E174" s="27">
        <f t="shared" si="22"/>
        <v>1</v>
      </c>
      <c r="F174" s="24">
        <f t="shared" si="23"/>
        <v>24.66</v>
      </c>
    </row>
    <row r="175" ht="25.5" outlineLevel="1" spans="1:6">
      <c r="A175" s="5">
        <f t="shared" si="22"/>
        <v>6</v>
      </c>
      <c r="B175" s="28" t="str">
        <f t="shared" si="22"/>
        <v>Cinta ergonômica com suspensório, com elástico reforçado com fileiras duplas na região lombar e 5 flanges de PVC maleável, costura em nylon de alta resistência. Velcro de máxima aderência, com faixa refletiva de 30mm. Na cor Preta.</v>
      </c>
      <c r="C175" s="5" t="str">
        <f t="shared" si="22"/>
        <v>UND</v>
      </c>
      <c r="D175" s="7">
        <f t="shared" si="22"/>
        <v>52.28</v>
      </c>
      <c r="E175" s="27">
        <f t="shared" si="22"/>
        <v>1</v>
      </c>
      <c r="F175" s="24">
        <f t="shared" si="23"/>
        <v>52.28</v>
      </c>
    </row>
    <row r="176" ht="25.5" outlineLevel="1" spans="1:6">
      <c r="A176" s="5">
        <f t="shared" si="22"/>
        <v>7</v>
      </c>
      <c r="B176" s="28" t="str">
        <f t="shared" si="22"/>
        <v>Conjunto cinto de segurança tipo paraquedista com talabarte duplo e kit trava queda (o cinto de segurança e o talabarte deverão ter o mesmo C.A)</v>
      </c>
      <c r="C176" s="5" t="str">
        <f t="shared" si="22"/>
        <v>UND</v>
      </c>
      <c r="D176" s="7">
        <f t="shared" si="22"/>
        <v>294.63</v>
      </c>
      <c r="E176" s="27">
        <f t="shared" si="22"/>
        <v>1</v>
      </c>
      <c r="F176" s="24">
        <f t="shared" si="23"/>
        <v>294.63</v>
      </c>
    </row>
    <row r="177" outlineLevel="1" spans="1:6">
      <c r="A177" s="5">
        <f t="shared" si="22"/>
        <v>8</v>
      </c>
      <c r="B177" s="28" t="str">
        <f t="shared" si="22"/>
        <v>Luva de segurança confeccionada em malha tricotada 4 fios algodão, palma com pigmento de PVC, cano curto, para uso em serviços gerais.</v>
      </c>
      <c r="C177" s="5" t="str">
        <f t="shared" si="22"/>
        <v>PAR</v>
      </c>
      <c r="D177" s="7">
        <f t="shared" si="22"/>
        <v>7.72</v>
      </c>
      <c r="E177" s="27">
        <f t="shared" si="22"/>
        <v>6</v>
      </c>
      <c r="F177" s="24">
        <f t="shared" si="23"/>
        <v>46.32</v>
      </c>
    </row>
    <row r="178" ht="25.5" outlineLevel="1" spans="1:6">
      <c r="A178" s="5">
        <f t="shared" si="22"/>
        <v>9</v>
      </c>
      <c r="B178" s="28" t="str">
        <f t="shared" si="22"/>
        <v>Óculos de proteção individual com lentes incolor, armação em policarbonato, lente em policarbonato, anti-embaçante e anti-risco. Modelo de sobreposição (p/ser usado sobre óculos graduados).</v>
      </c>
      <c r="C178" s="5" t="str">
        <f t="shared" si="22"/>
        <v>UND</v>
      </c>
      <c r="D178" s="7">
        <f t="shared" si="22"/>
        <v>7.7</v>
      </c>
      <c r="E178" s="27">
        <f t="shared" si="22"/>
        <v>2</v>
      </c>
      <c r="F178" s="24">
        <f t="shared" si="23"/>
        <v>15.4</v>
      </c>
    </row>
    <row r="179" outlineLevel="1" spans="1:6">
      <c r="A179" s="5">
        <f t="shared" si="22"/>
        <v>10</v>
      </c>
      <c r="B179" s="28" t="str">
        <f t="shared" si="22"/>
        <v>Protetor auricular, tipo plug de três flanges, material silicone, características adicionais anti-alérgico/atóxico.</v>
      </c>
      <c r="C179" s="5" t="str">
        <f t="shared" si="22"/>
        <v>UND</v>
      </c>
      <c r="D179" s="7">
        <f t="shared" si="22"/>
        <v>10.14</v>
      </c>
      <c r="E179" s="27">
        <f t="shared" si="22"/>
        <v>2</v>
      </c>
      <c r="F179" s="24">
        <f t="shared" si="23"/>
        <v>20.28</v>
      </c>
    </row>
    <row r="180" outlineLevel="1" spans="1:6">
      <c r="A180" s="5">
        <f t="shared" si="22"/>
        <v>11</v>
      </c>
      <c r="B180" s="28" t="str">
        <f t="shared" si="22"/>
        <v>Protetor solar fator de proteção FPS 30 ou superior.</v>
      </c>
      <c r="C180" s="5" t="str">
        <f t="shared" si="22"/>
        <v>UND</v>
      </c>
      <c r="D180" s="7">
        <f t="shared" si="22"/>
        <v>32.31</v>
      </c>
      <c r="E180" s="27">
        <f t="shared" si="22"/>
        <v>4</v>
      </c>
      <c r="F180" s="24">
        <f t="shared" si="23"/>
        <v>129.24</v>
      </c>
    </row>
    <row r="181" ht="25.5" outlineLevel="1" spans="1:6">
      <c r="A181" s="5">
        <f t="shared" si="22"/>
        <v>12</v>
      </c>
      <c r="B181" s="28" t="str">
        <f t="shared" si="22"/>
        <v>Respirador semifacial PFF2 dobrável, descartável, sem válvula. Indicado para proteção respiratória em ambientes hospitalares contra presença de aerodispersóides e outros agentes biológicos, aplicando-se ainda contra fumos, névoas e poeiras tóxicas.</v>
      </c>
      <c r="C181" s="5" t="str">
        <f t="shared" si="22"/>
        <v>UND</v>
      </c>
      <c r="D181" s="7">
        <f t="shared" si="22"/>
        <v>3.28</v>
      </c>
      <c r="E181" s="27">
        <f t="shared" si="22"/>
        <v>12</v>
      </c>
      <c r="F181" s="24">
        <f t="shared" si="23"/>
        <v>39.36</v>
      </c>
    </row>
    <row r="182" outlineLevel="1" spans="1:4">
      <c r="A182" s="5"/>
      <c r="D182" s="7"/>
    </row>
    <row r="183" outlineLevel="1" spans="1:6">
      <c r="A183" s="1" t="s">
        <v>262</v>
      </c>
      <c r="B183" s="2"/>
      <c r="C183" s="1"/>
      <c r="D183" s="3"/>
      <c r="E183" s="1"/>
      <c r="F183" s="1"/>
    </row>
    <row r="184" ht="15" outlineLevel="1" spans="1:6">
      <c r="A184" s="13" t="s">
        <v>23</v>
      </c>
      <c r="B184" s="13" t="s">
        <v>226</v>
      </c>
      <c r="C184" s="13" t="s">
        <v>263</v>
      </c>
      <c r="D184" s="13" t="s">
        <v>228</v>
      </c>
      <c r="E184" s="13" t="s">
        <v>229</v>
      </c>
      <c r="F184" s="13" t="s">
        <v>230</v>
      </c>
    </row>
    <row r="185" outlineLevel="1" spans="1:6">
      <c r="A185" s="5">
        <f t="shared" ref="A185:E197" si="24">A37</f>
        <v>1</v>
      </c>
      <c r="B185" s="28" t="str">
        <f t="shared" si="24"/>
        <v>Caixa plástica tipo maleta para acondicionamento do Kit</v>
      </c>
      <c r="C185" s="5" t="str">
        <f t="shared" si="24"/>
        <v>CAIXA</v>
      </c>
      <c r="D185" s="7">
        <f t="shared" si="24"/>
        <v>46.87</v>
      </c>
      <c r="E185" s="5">
        <f t="shared" si="24"/>
        <v>1</v>
      </c>
      <c r="F185" s="8">
        <f t="shared" ref="F185:F197" si="25">TRUNC((E185*D185),2)</f>
        <v>46.87</v>
      </c>
    </row>
    <row r="186" outlineLevel="1" spans="1:6">
      <c r="A186" s="5">
        <f t="shared" si="24"/>
        <v>2</v>
      </c>
      <c r="B186" s="28" t="str">
        <f t="shared" si="24"/>
        <v>Tesoura sem ponta, aço inoxidável, cabo de polipropileno.</v>
      </c>
      <c r="C186" s="5" t="str">
        <f t="shared" si="24"/>
        <v>UND</v>
      </c>
      <c r="D186" s="7">
        <f t="shared" si="24"/>
        <v>8.92</v>
      </c>
      <c r="E186" s="5">
        <f t="shared" si="24"/>
        <v>1</v>
      </c>
      <c r="F186" s="8">
        <f t="shared" si="25"/>
        <v>8.92</v>
      </c>
    </row>
    <row r="187" outlineLevel="1" spans="1:6">
      <c r="A187" s="5">
        <f t="shared" si="24"/>
        <v>3</v>
      </c>
      <c r="B187" s="28" t="str">
        <f t="shared" si="24"/>
        <v>Luvas de procedimento látex, tamanho G. Caixa com 100 unidades.</v>
      </c>
      <c r="C187" s="5" t="str">
        <f t="shared" si="24"/>
        <v>UND</v>
      </c>
      <c r="D187" s="7">
        <f t="shared" si="24"/>
        <v>34.42</v>
      </c>
      <c r="E187" s="5">
        <f t="shared" si="24"/>
        <v>1</v>
      </c>
      <c r="F187" s="8">
        <f t="shared" si="25"/>
        <v>34.42</v>
      </c>
    </row>
    <row r="188" outlineLevel="1" spans="1:6">
      <c r="A188" s="5">
        <f t="shared" si="24"/>
        <v>4</v>
      </c>
      <c r="B188" s="28" t="str">
        <f t="shared" si="24"/>
        <v>Máscara descartável, tripla camada, com elástico, caixa com 50 unidades</v>
      </c>
      <c r="C188" s="5" t="str">
        <f t="shared" si="24"/>
        <v>CAIXA</v>
      </c>
      <c r="D188" s="7">
        <f t="shared" si="24"/>
        <v>13.61</v>
      </c>
      <c r="E188" s="5">
        <f t="shared" si="24"/>
        <v>1</v>
      </c>
      <c r="F188" s="8">
        <f t="shared" si="25"/>
        <v>13.61</v>
      </c>
    </row>
    <row r="189" outlineLevel="1" spans="1:6">
      <c r="A189" s="5">
        <f t="shared" si="24"/>
        <v>5</v>
      </c>
      <c r="B189" s="28" t="str">
        <f t="shared" si="24"/>
        <v>Gaze 7,5 x 7,5 cm, pacote com 10 unidades</v>
      </c>
      <c r="C189" s="5" t="str">
        <f t="shared" si="24"/>
        <v>UND</v>
      </c>
      <c r="D189" s="7">
        <f t="shared" si="24"/>
        <v>1.96</v>
      </c>
      <c r="E189" s="5">
        <f t="shared" si="24"/>
        <v>10</v>
      </c>
      <c r="F189" s="8">
        <f t="shared" si="25"/>
        <v>19.6</v>
      </c>
    </row>
    <row r="190" outlineLevel="1" spans="1:6">
      <c r="A190" s="5">
        <f t="shared" si="24"/>
        <v>6</v>
      </c>
      <c r="B190" s="28" t="str">
        <f t="shared" si="24"/>
        <v>Esparadrapo 5cm X 4,5m</v>
      </c>
      <c r="C190" s="5" t="str">
        <f t="shared" si="24"/>
        <v>UND</v>
      </c>
      <c r="D190" s="7">
        <f t="shared" si="24"/>
        <v>14.48</v>
      </c>
      <c r="E190" s="5">
        <f t="shared" si="24"/>
        <v>2</v>
      </c>
      <c r="F190" s="8">
        <f t="shared" si="25"/>
        <v>28.96</v>
      </c>
    </row>
    <row r="191" outlineLevel="1" spans="1:6">
      <c r="A191" s="5">
        <f t="shared" si="24"/>
        <v>7</v>
      </c>
      <c r="B191" s="28" t="str">
        <f t="shared" si="24"/>
        <v>Atadura de crepe 10cm x 1,8m</v>
      </c>
      <c r="C191" s="5" t="str">
        <f t="shared" si="24"/>
        <v>UND</v>
      </c>
      <c r="D191" s="7">
        <f t="shared" si="24"/>
        <v>1.97</v>
      </c>
      <c r="E191" s="5">
        <f t="shared" si="24"/>
        <v>5</v>
      </c>
      <c r="F191" s="8">
        <f t="shared" si="25"/>
        <v>9.85</v>
      </c>
    </row>
    <row r="192" outlineLevel="1" spans="1:6">
      <c r="A192" s="5">
        <f t="shared" si="24"/>
        <v>8</v>
      </c>
      <c r="B192" s="28" t="str">
        <f t="shared" si="24"/>
        <v>Soro fisiológico SF 0,9%, frasco com 250 Ml</v>
      </c>
      <c r="C192" s="5" t="str">
        <f t="shared" si="24"/>
        <v>UND</v>
      </c>
      <c r="D192" s="7">
        <f t="shared" si="24"/>
        <v>7.96</v>
      </c>
      <c r="E192" s="5">
        <f t="shared" si="24"/>
        <v>2</v>
      </c>
      <c r="F192" s="8">
        <f t="shared" si="25"/>
        <v>15.92</v>
      </c>
    </row>
    <row r="193" outlineLevel="1" spans="1:6">
      <c r="A193" s="5">
        <f t="shared" si="24"/>
        <v>9</v>
      </c>
      <c r="B193" s="28" t="str">
        <f t="shared" si="24"/>
        <v>Antisséptico degermante 2%, frasco com 100ml</v>
      </c>
      <c r="C193" s="5" t="str">
        <f t="shared" si="24"/>
        <v>UND</v>
      </c>
      <c r="D193" s="7">
        <f t="shared" si="24"/>
        <v>6.06</v>
      </c>
      <c r="E193" s="5">
        <f t="shared" si="24"/>
        <v>2</v>
      </c>
      <c r="F193" s="8">
        <f t="shared" si="25"/>
        <v>12.12</v>
      </c>
    </row>
    <row r="194" outlineLevel="1" spans="1:6">
      <c r="A194" s="5">
        <f t="shared" si="24"/>
        <v>10</v>
      </c>
      <c r="B194" s="28" t="str">
        <f t="shared" si="24"/>
        <v>Corda de segurança em poliamida de 12 mm de diâmetro, rolo com 100M</v>
      </c>
      <c r="C194" s="5" t="str">
        <f t="shared" si="24"/>
        <v>UND</v>
      </c>
      <c r="D194" s="7">
        <f t="shared" si="24"/>
        <v>400.78</v>
      </c>
      <c r="E194" s="5">
        <f t="shared" si="24"/>
        <v>1</v>
      </c>
      <c r="F194" s="8">
        <f t="shared" si="25"/>
        <v>400.78</v>
      </c>
    </row>
    <row r="195" outlineLevel="1" spans="1:6">
      <c r="A195" s="5">
        <f t="shared" si="24"/>
        <v>11</v>
      </c>
      <c r="B195" s="28" t="str">
        <f t="shared" si="24"/>
        <v>Placas de sinalização “Atenção - Em manutenção” 18 x 23cm</v>
      </c>
      <c r="C195" s="5" t="str">
        <f t="shared" si="24"/>
        <v>UND</v>
      </c>
      <c r="D195" s="7">
        <f t="shared" si="24"/>
        <v>24.9</v>
      </c>
      <c r="E195" s="5">
        <f t="shared" si="24"/>
        <v>1</v>
      </c>
      <c r="F195" s="8">
        <f t="shared" si="25"/>
        <v>24.9</v>
      </c>
    </row>
    <row r="196" outlineLevel="1" spans="1:6">
      <c r="A196" s="5">
        <f t="shared" si="24"/>
        <v>12</v>
      </c>
      <c r="B196" s="28" t="str">
        <f t="shared" si="24"/>
        <v>Cone em PVC, cor laranja com faixas refletivas, tamanho 75 cm.</v>
      </c>
      <c r="C196" s="5" t="str">
        <f t="shared" si="24"/>
        <v>UND</v>
      </c>
      <c r="D196" s="7">
        <f t="shared" si="24"/>
        <v>108.1</v>
      </c>
      <c r="E196" s="5">
        <f t="shared" si="24"/>
        <v>1</v>
      </c>
      <c r="F196" s="8">
        <f t="shared" si="25"/>
        <v>108.1</v>
      </c>
    </row>
    <row r="197" outlineLevel="1" spans="1:6">
      <c r="A197" s="5">
        <f t="shared" si="24"/>
        <v>13</v>
      </c>
      <c r="B197" s="28" t="str">
        <f t="shared" si="24"/>
        <v>Mangas isolantes de borracha Classe 2 (M.T.)</v>
      </c>
      <c r="C197" s="5" t="str">
        <f t="shared" si="24"/>
        <v>UND</v>
      </c>
      <c r="D197" s="7">
        <f t="shared" si="24"/>
        <v>1188.22</v>
      </c>
      <c r="E197" s="5">
        <f t="shared" si="24"/>
        <v>1</v>
      </c>
      <c r="F197" s="8">
        <f t="shared" si="25"/>
        <v>1188.22</v>
      </c>
    </row>
    <row r="198" outlineLevel="1" spans="1:6">
      <c r="A198" s="5"/>
      <c r="B198" s="28"/>
      <c r="C198" s="5"/>
      <c r="D198" s="7"/>
      <c r="E198" s="5"/>
      <c r="F198" s="8"/>
    </row>
    <row r="199" spans="1:6">
      <c r="A199" s="15" t="s">
        <v>281</v>
      </c>
      <c r="B199" s="15"/>
      <c r="C199" s="15"/>
      <c r="D199" s="15"/>
      <c r="E199" s="15"/>
      <c r="F199" s="16">
        <f>SUM(F161:F182)</f>
        <v>2135.46</v>
      </c>
    </row>
    <row r="200" spans="1:6">
      <c r="A200" s="15" t="s">
        <v>282</v>
      </c>
      <c r="B200" s="15"/>
      <c r="C200" s="15"/>
      <c r="D200" s="15"/>
      <c r="E200" s="15"/>
      <c r="F200" s="29">
        <f>F199/12</f>
        <v>177.955</v>
      </c>
    </row>
    <row r="201" spans="1:6">
      <c r="A201" s="15" t="s">
        <v>283</v>
      </c>
      <c r="B201" s="15"/>
      <c r="C201" s="15"/>
      <c r="D201" s="15"/>
      <c r="E201" s="15"/>
      <c r="F201" s="16">
        <f>SUM(F185:F198)</f>
        <v>1912.27</v>
      </c>
    </row>
    <row r="202" spans="1:6">
      <c r="A202" s="15" t="s">
        <v>284</v>
      </c>
      <c r="B202" s="15"/>
      <c r="C202" s="15"/>
      <c r="D202" s="15"/>
      <c r="E202" s="15"/>
      <c r="F202" s="29">
        <f>F201/12</f>
        <v>159.355833333333</v>
      </c>
    </row>
    <row r="204" spans="1:6">
      <c r="A204" s="18" t="s">
        <v>288</v>
      </c>
      <c r="B204" s="19"/>
      <c r="C204" s="18"/>
      <c r="D204" s="20"/>
      <c r="E204" s="18"/>
      <c r="F204" s="18"/>
    </row>
    <row r="205" outlineLevel="1" spans="1:6">
      <c r="A205" s="1" t="s">
        <v>225</v>
      </c>
      <c r="B205" s="2"/>
      <c r="C205" s="1"/>
      <c r="D205" s="3"/>
      <c r="E205" s="1"/>
      <c r="F205" s="1"/>
    </row>
    <row r="206" outlineLevel="1" spans="1:6">
      <c r="A206" s="4" t="s">
        <v>23</v>
      </c>
      <c r="B206" s="4" t="s">
        <v>226</v>
      </c>
      <c r="C206" s="4" t="s">
        <v>227</v>
      </c>
      <c r="D206" s="4" t="s">
        <v>228</v>
      </c>
      <c r="E206" s="4" t="s">
        <v>229</v>
      </c>
      <c r="F206" s="4" t="s">
        <v>230</v>
      </c>
    </row>
    <row r="207" ht="25.5" outlineLevel="1" spans="1:6">
      <c r="A207" s="21">
        <f>A8</f>
        <v>4</v>
      </c>
      <c r="B207" s="22" t="str">
        <f>B8</f>
        <v>Camisa tipo Polo em Piquet de Malha – 50% algodão e 50% poliéster,  com mangas curtas, identificação da empresa na parte frontal, na cor Branca.</v>
      </c>
      <c r="C207" s="5" t="str">
        <f>C8</f>
        <v>UND</v>
      </c>
      <c r="D207" s="23">
        <f>D8</f>
        <v>44.95</v>
      </c>
      <c r="E207" s="21">
        <f>E8</f>
        <v>4</v>
      </c>
      <c r="F207" s="24">
        <f t="shared" ref="F207:F215" si="26">TRUNC((E207*D207),2)</f>
        <v>179.8</v>
      </c>
    </row>
    <row r="208" ht="25.5" outlineLevel="1" spans="1:6">
      <c r="A208" s="21">
        <f t="shared" ref="A208:E210" si="27">A10</f>
        <v>6</v>
      </c>
      <c r="B208" s="22" t="str">
        <f t="shared" si="27"/>
        <v>CRACHÁ DE IDENTIFICAÇÃO – EM PVC, COM SUPORTE E CORDÃO. IMPRESSAO - contendo logomarca da empresa, foto e nome completo do funcionário</v>
      </c>
      <c r="C208" s="5" t="str">
        <f t="shared" si="27"/>
        <v>UND</v>
      </c>
      <c r="D208" s="23">
        <f t="shared" si="27"/>
        <v>18.5</v>
      </c>
      <c r="E208" s="21">
        <f t="shared" si="27"/>
        <v>1</v>
      </c>
      <c r="F208" s="24">
        <f t="shared" si="26"/>
        <v>18.5</v>
      </c>
    </row>
    <row r="209" ht="25.5" outlineLevel="1" spans="1:6">
      <c r="A209" s="21">
        <f t="shared" si="27"/>
        <v>7</v>
      </c>
      <c r="B209" s="22" t="str">
        <f t="shared" si="27"/>
        <v>Manguito Proteção UV 50: Dimensões Aproximadas: P: 9x27,7 cm (L x C), G: 9,5x41 cm (L x P), Composição: 94% Poliamida e 6% Elastano; Proteção UV, Antimicrobial, Seamless Dry, Proteção Solar: Com FPS; na cor preta.</v>
      </c>
      <c r="C209" s="5" t="str">
        <f t="shared" si="27"/>
        <v>PAR</v>
      </c>
      <c r="D209" s="23">
        <f t="shared" si="27"/>
        <v>29.91</v>
      </c>
      <c r="E209" s="21">
        <f t="shared" si="27"/>
        <v>2</v>
      </c>
      <c r="F209" s="24">
        <f t="shared" si="26"/>
        <v>59.82</v>
      </c>
    </row>
    <row r="210" outlineLevel="1" spans="1:6">
      <c r="A210" s="21">
        <f t="shared" si="27"/>
        <v>8</v>
      </c>
      <c r="B210" s="22" t="str">
        <f t="shared" si="27"/>
        <v>Meia, modelo cano alto , composição: 88% Algodão, 2% Lycra e 10% Poliamida, na cor preta.</v>
      </c>
      <c r="C210" s="5" t="str">
        <f t="shared" si="27"/>
        <v>PAR</v>
      </c>
      <c r="D210" s="23">
        <f t="shared" si="27"/>
        <v>16.97</v>
      </c>
      <c r="E210" s="21">
        <f t="shared" si="27"/>
        <v>4</v>
      </c>
      <c r="F210" s="24">
        <f t="shared" si="26"/>
        <v>67.88</v>
      </c>
    </row>
    <row r="211" outlineLevel="1" spans="1:6">
      <c r="A211" s="21">
        <f>A14</f>
        <v>10</v>
      </c>
      <c r="B211" s="26" t="str">
        <f>B14</f>
        <v>Sapato masculino</v>
      </c>
      <c r="C211" s="5" t="str">
        <f>C14</f>
        <v>PAR</v>
      </c>
      <c r="D211" s="7">
        <f>D14</f>
        <v>99.9</v>
      </c>
      <c r="E211" s="5">
        <f>E14</f>
        <v>2</v>
      </c>
      <c r="F211" s="8">
        <f t="shared" si="26"/>
        <v>199.8</v>
      </c>
    </row>
    <row r="212" outlineLevel="1" spans="1:6">
      <c r="A212" s="21">
        <f t="shared" ref="A212:E212" si="28">A15</f>
        <v>11</v>
      </c>
      <c r="B212" s="26" t="str">
        <f t="shared" si="28"/>
        <v>Calça social, na cor preta, em tecido de poliviscose; Corte: Masculino, tamanho a combinar.</v>
      </c>
      <c r="C212" s="5" t="str">
        <f t="shared" si="28"/>
        <v>UND</v>
      </c>
      <c r="D212" s="7">
        <f t="shared" si="28"/>
        <v>129.6</v>
      </c>
      <c r="E212" s="5">
        <f t="shared" si="28"/>
        <v>4</v>
      </c>
      <c r="F212" s="8">
        <f t="shared" si="26"/>
        <v>518.4</v>
      </c>
    </row>
    <row r="213" ht="25.5" outlineLevel="1" spans="1:6">
      <c r="A213" s="21">
        <f t="shared" ref="A213:D213" si="29">A16</f>
        <v>12</v>
      </c>
      <c r="B213" s="26" t="str">
        <f t="shared" si="29"/>
        <v>Camisa social, na cor branca, de mangas  longas, com detalhes na gola e punho, na cor predominante da logomarca da Contrada, Corte: Masculino; Tecido com o mínimo de 50% de fibras naturais, contendo a identificação da Contratada.</v>
      </c>
      <c r="C213" s="5" t="str">
        <f t="shared" si="29"/>
        <v>UND</v>
      </c>
      <c r="D213" s="7">
        <f t="shared" si="29"/>
        <v>79.93</v>
      </c>
      <c r="E213" s="5">
        <f>E11</f>
        <v>2</v>
      </c>
      <c r="F213" s="8">
        <f t="shared" si="26"/>
        <v>159.86</v>
      </c>
    </row>
    <row r="214" ht="25.5" outlineLevel="1" spans="1:6">
      <c r="A214" s="21">
        <f t="shared" ref="A214:D216" si="30">A17</f>
        <v>13</v>
      </c>
      <c r="B214" s="26" t="str">
        <f t="shared" si="30"/>
        <v>Japona / Jaqueta,em tecido Oxford, na cor preta ou usual da empresa,  forrada e impermeável; deve possuir a logomarca da empresa em tamanho e local visíveis (no peito, à esquerda).</v>
      </c>
      <c r="C214" s="5" t="str">
        <f t="shared" si="30"/>
        <v>UND</v>
      </c>
      <c r="D214" s="7">
        <f t="shared" si="30"/>
        <v>113.33</v>
      </c>
      <c r="E214" s="5">
        <f>E13</f>
        <v>2</v>
      </c>
      <c r="F214" s="8">
        <f t="shared" si="26"/>
        <v>226.66</v>
      </c>
    </row>
    <row r="215" outlineLevel="1" spans="1:6">
      <c r="A215" s="21">
        <f t="shared" si="30"/>
        <v>14</v>
      </c>
      <c r="B215" s="26" t="str">
        <f t="shared" si="30"/>
        <v>Cinto em couro, na cor preta.</v>
      </c>
      <c r="C215" s="5" t="str">
        <f t="shared" si="30"/>
        <v>UND</v>
      </c>
      <c r="D215" s="7">
        <f t="shared" si="30"/>
        <v>42.83</v>
      </c>
      <c r="E215" s="5">
        <f>E13</f>
        <v>2</v>
      </c>
      <c r="F215" s="8">
        <f t="shared" si="26"/>
        <v>85.66</v>
      </c>
    </row>
    <row r="216" outlineLevel="1" spans="1:6">
      <c r="A216" s="21"/>
      <c r="B216" s="26"/>
      <c r="C216" s="5"/>
      <c r="D216" s="7"/>
      <c r="E216" s="5"/>
      <c r="F216" s="8"/>
    </row>
    <row r="217" outlineLevel="1" spans="1:6">
      <c r="A217" s="1" t="s">
        <v>249</v>
      </c>
      <c r="B217" s="2"/>
      <c r="C217" s="1"/>
      <c r="D217" s="3"/>
      <c r="E217" s="1"/>
      <c r="F217" s="1"/>
    </row>
    <row r="218" outlineLevel="1" spans="1:6">
      <c r="A218" s="1" t="s">
        <v>262</v>
      </c>
      <c r="B218" s="2"/>
      <c r="C218" s="1"/>
      <c r="D218" s="3"/>
      <c r="E218" s="1"/>
      <c r="F218" s="1"/>
    </row>
    <row r="219" ht="15" outlineLevel="1" spans="1:6">
      <c r="A219" s="13" t="s">
        <v>23</v>
      </c>
      <c r="B219" s="13" t="s">
        <v>226</v>
      </c>
      <c r="C219" s="13" t="s">
        <v>263</v>
      </c>
      <c r="D219" s="13" t="s">
        <v>228</v>
      </c>
      <c r="E219" s="13" t="s">
        <v>229</v>
      </c>
      <c r="F219" s="13" t="s">
        <v>230</v>
      </c>
    </row>
    <row r="220" outlineLevel="1" spans="1:6">
      <c r="A220" s="5">
        <f t="shared" ref="A220:E232" si="31">A37</f>
        <v>1</v>
      </c>
      <c r="B220" s="28" t="str">
        <f t="shared" si="31"/>
        <v>Caixa plástica tipo maleta para acondicionamento do Kit</v>
      </c>
      <c r="C220" s="5" t="str">
        <f t="shared" si="31"/>
        <v>CAIXA</v>
      </c>
      <c r="D220" s="7">
        <f t="shared" si="31"/>
        <v>46.87</v>
      </c>
      <c r="E220" s="5">
        <f t="shared" si="31"/>
        <v>1</v>
      </c>
      <c r="F220" s="8">
        <f t="shared" ref="F220:F232" si="32">TRUNC((E220*D220),2)</f>
        <v>46.87</v>
      </c>
    </row>
    <row r="221" outlineLevel="1" spans="1:6">
      <c r="A221" s="5">
        <f t="shared" si="31"/>
        <v>2</v>
      </c>
      <c r="B221" s="28" t="str">
        <f t="shared" si="31"/>
        <v>Tesoura sem ponta, aço inoxidável, cabo de polipropileno.</v>
      </c>
      <c r="C221" s="5" t="str">
        <f t="shared" si="31"/>
        <v>UND</v>
      </c>
      <c r="D221" s="7">
        <f t="shared" si="31"/>
        <v>8.92</v>
      </c>
      <c r="E221" s="5">
        <f t="shared" si="31"/>
        <v>1</v>
      </c>
      <c r="F221" s="8">
        <f t="shared" si="32"/>
        <v>8.92</v>
      </c>
    </row>
    <row r="222" outlineLevel="1" spans="1:6">
      <c r="A222" s="5">
        <f t="shared" si="31"/>
        <v>3</v>
      </c>
      <c r="B222" s="28" t="str">
        <f t="shared" si="31"/>
        <v>Luvas de procedimento látex, tamanho G. Caixa com 100 unidades.</v>
      </c>
      <c r="C222" s="5" t="str">
        <f t="shared" si="31"/>
        <v>UND</v>
      </c>
      <c r="D222" s="7">
        <f t="shared" si="31"/>
        <v>34.42</v>
      </c>
      <c r="E222" s="5">
        <f t="shared" si="31"/>
        <v>1</v>
      </c>
      <c r="F222" s="8">
        <f t="shared" si="32"/>
        <v>34.42</v>
      </c>
    </row>
    <row r="223" outlineLevel="1" spans="1:6">
      <c r="A223" s="5">
        <f t="shared" si="31"/>
        <v>4</v>
      </c>
      <c r="B223" s="28" t="str">
        <f t="shared" si="31"/>
        <v>Máscara descartável, tripla camada, com elástico, caixa com 50 unidades</v>
      </c>
      <c r="C223" s="5" t="str">
        <f t="shared" si="31"/>
        <v>CAIXA</v>
      </c>
      <c r="D223" s="7">
        <f t="shared" si="31"/>
        <v>13.61</v>
      </c>
      <c r="E223" s="5">
        <f t="shared" si="31"/>
        <v>1</v>
      </c>
      <c r="F223" s="8">
        <f t="shared" si="32"/>
        <v>13.61</v>
      </c>
    </row>
    <row r="224" outlineLevel="1" spans="1:6">
      <c r="A224" s="5">
        <f t="shared" si="31"/>
        <v>5</v>
      </c>
      <c r="B224" s="28" t="str">
        <f t="shared" si="31"/>
        <v>Gaze 7,5 x 7,5 cm, pacote com 10 unidades</v>
      </c>
      <c r="C224" s="5" t="str">
        <f t="shared" si="31"/>
        <v>UND</v>
      </c>
      <c r="D224" s="7">
        <f t="shared" si="31"/>
        <v>1.96</v>
      </c>
      <c r="E224" s="5">
        <f t="shared" si="31"/>
        <v>10</v>
      </c>
      <c r="F224" s="8">
        <f t="shared" si="32"/>
        <v>19.6</v>
      </c>
    </row>
    <row r="225" outlineLevel="1" spans="1:6">
      <c r="A225" s="5">
        <f t="shared" si="31"/>
        <v>6</v>
      </c>
      <c r="B225" s="28" t="str">
        <f t="shared" si="31"/>
        <v>Esparadrapo 5cm X 4,5m</v>
      </c>
      <c r="C225" s="5" t="str">
        <f t="shared" si="31"/>
        <v>UND</v>
      </c>
      <c r="D225" s="7">
        <f t="shared" si="31"/>
        <v>14.48</v>
      </c>
      <c r="E225" s="5">
        <f t="shared" si="31"/>
        <v>2</v>
      </c>
      <c r="F225" s="8">
        <f t="shared" si="32"/>
        <v>28.96</v>
      </c>
    </row>
    <row r="226" outlineLevel="1" spans="1:6">
      <c r="A226" s="5">
        <f t="shared" si="31"/>
        <v>7</v>
      </c>
      <c r="B226" s="28" t="str">
        <f t="shared" si="31"/>
        <v>Atadura de crepe 10cm x 1,8m</v>
      </c>
      <c r="C226" s="5" t="str">
        <f t="shared" si="31"/>
        <v>UND</v>
      </c>
      <c r="D226" s="7">
        <f t="shared" si="31"/>
        <v>1.97</v>
      </c>
      <c r="E226" s="5">
        <f t="shared" si="31"/>
        <v>5</v>
      </c>
      <c r="F226" s="8">
        <f t="shared" si="32"/>
        <v>9.85</v>
      </c>
    </row>
    <row r="227" outlineLevel="1" spans="1:6">
      <c r="A227" s="5">
        <f t="shared" si="31"/>
        <v>8</v>
      </c>
      <c r="B227" s="28" t="str">
        <f t="shared" si="31"/>
        <v>Soro fisiológico SF 0,9%, frasco com 250 Ml</v>
      </c>
      <c r="C227" s="5" t="str">
        <f t="shared" si="31"/>
        <v>UND</v>
      </c>
      <c r="D227" s="7">
        <f t="shared" si="31"/>
        <v>7.96</v>
      </c>
      <c r="E227" s="5">
        <f t="shared" si="31"/>
        <v>2</v>
      </c>
      <c r="F227" s="8">
        <f t="shared" si="32"/>
        <v>15.92</v>
      </c>
    </row>
    <row r="228" outlineLevel="1" spans="1:6">
      <c r="A228" s="5">
        <f t="shared" si="31"/>
        <v>9</v>
      </c>
      <c r="B228" s="28" t="str">
        <f t="shared" si="31"/>
        <v>Antisséptico degermante 2%, frasco com 100ml</v>
      </c>
      <c r="C228" s="5" t="str">
        <f t="shared" si="31"/>
        <v>UND</v>
      </c>
      <c r="D228" s="7">
        <f t="shared" si="31"/>
        <v>6.06</v>
      </c>
      <c r="E228" s="5">
        <f t="shared" si="31"/>
        <v>2</v>
      </c>
      <c r="F228" s="8">
        <f t="shared" si="32"/>
        <v>12.12</v>
      </c>
    </row>
    <row r="229" outlineLevel="1" spans="1:6">
      <c r="A229" s="5"/>
      <c r="B229" s="28"/>
      <c r="C229" s="5"/>
      <c r="D229" s="5"/>
      <c r="E229" s="5"/>
      <c r="F229" s="8"/>
    </row>
    <row r="230" ht="15" spans="1:6">
      <c r="A230" s="15" t="s">
        <v>281</v>
      </c>
      <c r="B230" s="15"/>
      <c r="C230" s="15"/>
      <c r="D230" s="15"/>
      <c r="E230" s="15"/>
      <c r="F230" s="31">
        <f>SUM(F207:F216)</f>
        <v>1516.38</v>
      </c>
    </row>
    <row r="231" spans="1:6">
      <c r="A231" s="15" t="s">
        <v>282</v>
      </c>
      <c r="B231" s="15"/>
      <c r="C231" s="15"/>
      <c r="D231" s="15"/>
      <c r="E231" s="15"/>
      <c r="F231" s="29">
        <f>F230/12</f>
        <v>126.365</v>
      </c>
    </row>
    <row r="232" spans="1:6">
      <c r="A232" s="15" t="s">
        <v>283</v>
      </c>
      <c r="B232" s="15"/>
      <c r="C232" s="15"/>
      <c r="D232" s="15"/>
      <c r="E232" s="15"/>
      <c r="F232" s="16">
        <f>SUM(F220:F229)</f>
        <v>190.27</v>
      </c>
    </row>
    <row r="233" spans="1:6">
      <c r="A233" s="15" t="s">
        <v>284</v>
      </c>
      <c r="B233" s="15"/>
      <c r="C233" s="15"/>
      <c r="D233" s="15"/>
      <c r="E233" s="15"/>
      <c r="F233" s="29">
        <f>F232/12</f>
        <v>15.8558333333333</v>
      </c>
    </row>
    <row r="235" spans="1:6">
      <c r="A235" s="18" t="s">
        <v>289</v>
      </c>
      <c r="B235" s="19"/>
      <c r="C235" s="18"/>
      <c r="D235" s="20"/>
      <c r="E235" s="18"/>
      <c r="F235" s="18"/>
    </row>
    <row r="236" outlineLevel="1" spans="1:6">
      <c r="A236" s="1" t="s">
        <v>225</v>
      </c>
      <c r="B236" s="2"/>
      <c r="C236" s="1"/>
      <c r="D236" s="3"/>
      <c r="E236" s="1"/>
      <c r="F236" s="1"/>
    </row>
    <row r="237" outlineLevel="1" spans="1:6">
      <c r="A237" s="4" t="s">
        <v>23</v>
      </c>
      <c r="B237" s="4" t="s">
        <v>226</v>
      </c>
      <c r="C237" s="4" t="s">
        <v>227</v>
      </c>
      <c r="D237" s="4" t="s">
        <v>228</v>
      </c>
      <c r="E237" s="4" t="s">
        <v>229</v>
      </c>
      <c r="F237" s="4" t="s">
        <v>230</v>
      </c>
    </row>
    <row r="238" ht="25.5" outlineLevel="1" spans="1:6">
      <c r="A238" s="21">
        <f>A8</f>
        <v>4</v>
      </c>
      <c r="B238" s="22" t="str">
        <f>B8</f>
        <v>Camisa tipo Polo em Piquet de Malha – 50% algodão e 50% poliéster,  com mangas curtas, identificação da empresa na parte frontal, na cor Branca.</v>
      </c>
      <c r="C238" s="5" t="str">
        <f>C8</f>
        <v>UND</v>
      </c>
      <c r="D238" s="23">
        <f>D8</f>
        <v>44.95</v>
      </c>
      <c r="E238" s="21">
        <f>E8</f>
        <v>4</v>
      </c>
      <c r="F238" s="24">
        <f t="shared" ref="F238:F246" si="33">TRUNC((E238*D238),2)</f>
        <v>179.8</v>
      </c>
    </row>
    <row r="239" ht="25.5" outlineLevel="1" spans="1:6">
      <c r="A239" s="21">
        <f>A9</f>
        <v>5</v>
      </c>
      <c r="B239" s="25" t="str">
        <f>B9</f>
        <v>Capa de chuva confeccionada em PVC com forro de poliéster, com mangas, capuz conjugado, fechamento frontal por meio de botões, fechamento das costuras através de solda eletrônica.</v>
      </c>
      <c r="C239" s="5" t="str">
        <f>C9</f>
        <v>UND</v>
      </c>
      <c r="D239" s="23">
        <f>D9</f>
        <v>40.11</v>
      </c>
      <c r="E239" s="21">
        <f>E9</f>
        <v>2</v>
      </c>
      <c r="F239" s="24">
        <f t="shared" si="33"/>
        <v>80.22</v>
      </c>
    </row>
    <row r="240" ht="25.5" outlineLevel="1" spans="1:6">
      <c r="A240" s="21">
        <f>A10</f>
        <v>6</v>
      </c>
      <c r="B240" s="22" t="str">
        <f>B10</f>
        <v>CRACHÁ DE IDENTIFICAÇÃO – EM PVC, COM SUPORTE E CORDÃO. IMPRESSAO - contendo logomarca da empresa, foto e nome completo do funcionário</v>
      </c>
      <c r="C240" s="5" t="str">
        <f>C10</f>
        <v>UND</v>
      </c>
      <c r="D240" s="23">
        <f>D10</f>
        <v>18.5</v>
      </c>
      <c r="E240" s="21">
        <f>E10</f>
        <v>1</v>
      </c>
      <c r="F240" s="24">
        <f t="shared" si="33"/>
        <v>18.5</v>
      </c>
    </row>
    <row r="241" outlineLevel="1" spans="1:6">
      <c r="A241" s="21">
        <f>A12</f>
        <v>8</v>
      </c>
      <c r="B241" s="22" t="str">
        <f>B12</f>
        <v>Meia, modelo cano alto , composição: 88% Algodão, 2% Lycra e 10% Poliamida, na cor preta.</v>
      </c>
      <c r="C241" s="5" t="str">
        <f>C12</f>
        <v>PAR</v>
      </c>
      <c r="D241" s="23">
        <f>D12</f>
        <v>16.97</v>
      </c>
      <c r="E241" s="21">
        <f>E12</f>
        <v>4</v>
      </c>
      <c r="F241" s="24">
        <f t="shared" si="33"/>
        <v>67.88</v>
      </c>
    </row>
    <row r="242" outlineLevel="1" spans="1:6">
      <c r="A242" s="21">
        <f>A14</f>
        <v>10</v>
      </c>
      <c r="B242" s="26" t="str">
        <f>B14</f>
        <v>Sapato masculino</v>
      </c>
      <c r="C242" s="5" t="str">
        <f>C14</f>
        <v>PAR</v>
      </c>
      <c r="D242" s="7">
        <f>D14</f>
        <v>99.9</v>
      </c>
      <c r="E242" s="5">
        <f>E14</f>
        <v>2</v>
      </c>
      <c r="F242" s="8">
        <f t="shared" si="33"/>
        <v>199.8</v>
      </c>
    </row>
    <row r="243" outlineLevel="1" spans="1:6">
      <c r="A243" s="21">
        <f>A15</f>
        <v>11</v>
      </c>
      <c r="B243" s="26" t="str">
        <f>B15</f>
        <v>Calça social, na cor preta, em tecido de poliviscose; Corte: Masculino, tamanho a combinar.</v>
      </c>
      <c r="C243" s="5" t="str">
        <f>C15</f>
        <v>UND</v>
      </c>
      <c r="D243" s="7">
        <f>D15</f>
        <v>129.6</v>
      </c>
      <c r="E243" s="5">
        <f>E15</f>
        <v>4</v>
      </c>
      <c r="F243" s="8">
        <f t="shared" si="33"/>
        <v>518.4</v>
      </c>
    </row>
    <row r="244" ht="25.5" outlineLevel="1" spans="1:6">
      <c r="A244" s="21">
        <f t="shared" ref="A244:E248" si="34">A16</f>
        <v>12</v>
      </c>
      <c r="B244" s="26" t="str">
        <f t="shared" si="34"/>
        <v>Camisa social, na cor branca, de mangas  longas, com detalhes na gola e punho, na cor predominante da logomarca da Contrada, Corte: Masculino; Tecido com o mínimo de 50% de fibras naturais, contendo a identificação da Contratada.</v>
      </c>
      <c r="C244" s="5" t="str">
        <f t="shared" si="34"/>
        <v>UND</v>
      </c>
      <c r="D244" s="7">
        <f t="shared" si="34"/>
        <v>79.93</v>
      </c>
      <c r="E244" s="5">
        <f t="shared" si="34"/>
        <v>2</v>
      </c>
      <c r="F244" s="8">
        <f t="shared" si="33"/>
        <v>159.86</v>
      </c>
    </row>
    <row r="245" ht="25.5" outlineLevel="1" spans="1:6">
      <c r="A245" s="21">
        <f t="shared" si="34"/>
        <v>13</v>
      </c>
      <c r="B245" s="26" t="str">
        <f t="shared" si="34"/>
        <v>Japona / Jaqueta,em tecido Oxford, na cor preta ou usual da empresa,  forrada e impermeável; deve possuir a logomarca da empresa em tamanho e local visíveis (no peito, à esquerda).</v>
      </c>
      <c r="C245" s="5" t="str">
        <f t="shared" si="34"/>
        <v>UND</v>
      </c>
      <c r="D245" s="7">
        <f t="shared" si="34"/>
        <v>113.33</v>
      </c>
      <c r="E245" s="5">
        <f t="shared" si="34"/>
        <v>2</v>
      </c>
      <c r="F245" s="8">
        <f t="shared" si="33"/>
        <v>226.66</v>
      </c>
    </row>
    <row r="246" outlineLevel="1" spans="1:6">
      <c r="A246" s="21">
        <f t="shared" si="34"/>
        <v>14</v>
      </c>
      <c r="B246" s="26" t="str">
        <f t="shared" si="34"/>
        <v>Cinto em couro, na cor preta.</v>
      </c>
      <c r="C246" s="5" t="str">
        <f t="shared" si="34"/>
        <v>UND</v>
      </c>
      <c r="D246" s="7">
        <f t="shared" si="34"/>
        <v>42.83</v>
      </c>
      <c r="E246" s="5">
        <f t="shared" si="34"/>
        <v>2</v>
      </c>
      <c r="F246" s="8">
        <f t="shared" si="33"/>
        <v>85.66</v>
      </c>
    </row>
    <row r="247" outlineLevel="1" spans="1:6">
      <c r="A247" s="21"/>
      <c r="B247" s="26"/>
      <c r="C247" s="5"/>
      <c r="D247" s="7"/>
      <c r="E247" s="5"/>
      <c r="F247" s="8"/>
    </row>
    <row r="248" outlineLevel="1" spans="1:6">
      <c r="A248" s="1" t="s">
        <v>249</v>
      </c>
      <c r="B248" s="2"/>
      <c r="C248" s="1"/>
      <c r="D248" s="3"/>
      <c r="E248" s="1"/>
      <c r="F248" s="1"/>
    </row>
    <row r="249" outlineLevel="1" spans="1:6">
      <c r="A249" s="1" t="s">
        <v>262</v>
      </c>
      <c r="B249" s="2"/>
      <c r="C249" s="1"/>
      <c r="D249" s="3"/>
      <c r="E249" s="1"/>
      <c r="F249" s="1"/>
    </row>
    <row r="250" ht="15" outlineLevel="1" spans="1:6">
      <c r="A250" s="13" t="s">
        <v>23</v>
      </c>
      <c r="B250" s="13" t="s">
        <v>226</v>
      </c>
      <c r="C250" s="13" t="s">
        <v>263</v>
      </c>
      <c r="D250" s="13" t="s">
        <v>228</v>
      </c>
      <c r="E250" s="13" t="s">
        <v>229</v>
      </c>
      <c r="F250" s="13" t="s">
        <v>230</v>
      </c>
    </row>
    <row r="251" outlineLevel="1" spans="1:6">
      <c r="A251" s="5">
        <f t="shared" ref="A251:E259" si="35">A37</f>
        <v>1</v>
      </c>
      <c r="B251" s="28" t="str">
        <f t="shared" si="35"/>
        <v>Caixa plástica tipo maleta para acondicionamento do Kit</v>
      </c>
      <c r="C251" s="5" t="str">
        <f t="shared" si="35"/>
        <v>CAIXA</v>
      </c>
      <c r="D251" s="7">
        <f t="shared" si="35"/>
        <v>46.87</v>
      </c>
      <c r="E251" s="5">
        <f t="shared" si="35"/>
        <v>1</v>
      </c>
      <c r="F251" s="8">
        <f t="shared" ref="F251:F259" si="36">TRUNC((E251*D251),2)</f>
        <v>46.87</v>
      </c>
    </row>
    <row r="252" outlineLevel="1" spans="1:6">
      <c r="A252" s="5">
        <f t="shared" si="35"/>
        <v>2</v>
      </c>
      <c r="B252" s="28" t="str">
        <f t="shared" si="35"/>
        <v>Tesoura sem ponta, aço inoxidável, cabo de polipropileno.</v>
      </c>
      <c r="C252" s="5" t="str">
        <f t="shared" si="35"/>
        <v>UND</v>
      </c>
      <c r="D252" s="7">
        <f t="shared" si="35"/>
        <v>8.92</v>
      </c>
      <c r="E252" s="5">
        <f t="shared" si="35"/>
        <v>1</v>
      </c>
      <c r="F252" s="8">
        <f t="shared" si="36"/>
        <v>8.92</v>
      </c>
    </row>
    <row r="253" outlineLevel="1" spans="1:6">
      <c r="A253" s="5">
        <f t="shared" si="35"/>
        <v>3</v>
      </c>
      <c r="B253" s="28" t="str">
        <f t="shared" si="35"/>
        <v>Luvas de procedimento látex, tamanho G. Caixa com 100 unidades.</v>
      </c>
      <c r="C253" s="5" t="str">
        <f t="shared" si="35"/>
        <v>UND</v>
      </c>
      <c r="D253" s="7">
        <f t="shared" si="35"/>
        <v>34.42</v>
      </c>
      <c r="E253" s="5">
        <f t="shared" si="35"/>
        <v>1</v>
      </c>
      <c r="F253" s="8">
        <f t="shared" si="36"/>
        <v>34.42</v>
      </c>
    </row>
    <row r="254" outlineLevel="1" spans="1:6">
      <c r="A254" s="5">
        <f t="shared" si="35"/>
        <v>4</v>
      </c>
      <c r="B254" s="28" t="str">
        <f t="shared" si="35"/>
        <v>Máscara descartável, tripla camada, com elástico, caixa com 50 unidades</v>
      </c>
      <c r="C254" s="5" t="str">
        <f t="shared" si="35"/>
        <v>CAIXA</v>
      </c>
      <c r="D254" s="7">
        <f t="shared" si="35"/>
        <v>13.61</v>
      </c>
      <c r="E254" s="5">
        <f t="shared" si="35"/>
        <v>1</v>
      </c>
      <c r="F254" s="8">
        <f t="shared" si="36"/>
        <v>13.61</v>
      </c>
    </row>
    <row r="255" outlineLevel="1" spans="1:6">
      <c r="A255" s="5">
        <f t="shared" si="35"/>
        <v>5</v>
      </c>
      <c r="B255" s="28" t="str">
        <f t="shared" si="35"/>
        <v>Gaze 7,5 x 7,5 cm, pacote com 10 unidades</v>
      </c>
      <c r="C255" s="5" t="str">
        <f t="shared" si="35"/>
        <v>UND</v>
      </c>
      <c r="D255" s="7">
        <f t="shared" si="35"/>
        <v>1.96</v>
      </c>
      <c r="E255" s="5">
        <f t="shared" si="35"/>
        <v>10</v>
      </c>
      <c r="F255" s="8">
        <f t="shared" si="36"/>
        <v>19.6</v>
      </c>
    </row>
    <row r="256" outlineLevel="1" spans="1:6">
      <c r="A256" s="5">
        <f t="shared" si="35"/>
        <v>6</v>
      </c>
      <c r="B256" s="28" t="str">
        <f t="shared" si="35"/>
        <v>Esparadrapo 5cm X 4,5m</v>
      </c>
      <c r="C256" s="5" t="str">
        <f t="shared" si="35"/>
        <v>UND</v>
      </c>
      <c r="D256" s="7">
        <f t="shared" si="35"/>
        <v>14.48</v>
      </c>
      <c r="E256" s="5">
        <f t="shared" si="35"/>
        <v>2</v>
      </c>
      <c r="F256" s="8">
        <f t="shared" si="36"/>
        <v>28.96</v>
      </c>
    </row>
    <row r="257" outlineLevel="1" spans="1:6">
      <c r="A257" s="5">
        <f t="shared" si="35"/>
        <v>7</v>
      </c>
      <c r="B257" s="28" t="str">
        <f t="shared" si="35"/>
        <v>Atadura de crepe 10cm x 1,8m</v>
      </c>
      <c r="C257" s="5" t="str">
        <f t="shared" si="35"/>
        <v>UND</v>
      </c>
      <c r="D257" s="7">
        <f t="shared" si="35"/>
        <v>1.97</v>
      </c>
      <c r="E257" s="5">
        <f t="shared" si="35"/>
        <v>5</v>
      </c>
      <c r="F257" s="8">
        <f t="shared" si="36"/>
        <v>9.85</v>
      </c>
    </row>
    <row r="258" outlineLevel="1" spans="1:6">
      <c r="A258" s="5">
        <f t="shared" si="35"/>
        <v>8</v>
      </c>
      <c r="B258" s="28" t="str">
        <f t="shared" si="35"/>
        <v>Soro fisiológico SF 0,9%, frasco com 250 Ml</v>
      </c>
      <c r="C258" s="5" t="str">
        <f t="shared" si="35"/>
        <v>UND</v>
      </c>
      <c r="D258" s="7">
        <f t="shared" si="35"/>
        <v>7.96</v>
      </c>
      <c r="E258" s="5">
        <f t="shared" si="35"/>
        <v>2</v>
      </c>
      <c r="F258" s="8">
        <f t="shared" si="36"/>
        <v>15.92</v>
      </c>
    </row>
    <row r="259" outlineLevel="1" spans="1:6">
      <c r="A259" s="5">
        <f t="shared" si="35"/>
        <v>9</v>
      </c>
      <c r="B259" s="28" t="str">
        <f t="shared" si="35"/>
        <v>Antisséptico degermante 2%, frasco com 100ml</v>
      </c>
      <c r="C259" s="5" t="str">
        <f t="shared" si="35"/>
        <v>UND</v>
      </c>
      <c r="D259" s="7">
        <f t="shared" si="35"/>
        <v>6.06</v>
      </c>
      <c r="E259" s="5">
        <f t="shared" si="35"/>
        <v>2</v>
      </c>
      <c r="F259" s="8">
        <f t="shared" si="36"/>
        <v>12.12</v>
      </c>
    </row>
    <row r="260" outlineLevel="1" spans="1:6">
      <c r="A260" s="5"/>
      <c r="B260" s="28"/>
      <c r="C260" s="5"/>
      <c r="D260" s="7"/>
      <c r="E260" s="5"/>
      <c r="F260" s="8"/>
    </row>
    <row r="261" spans="1:6">
      <c r="A261" s="15" t="s">
        <v>281</v>
      </c>
      <c r="B261" s="15"/>
      <c r="C261" s="15"/>
      <c r="D261" s="15"/>
      <c r="E261" s="15"/>
      <c r="F261" s="16">
        <f>SUM(F238:F247)</f>
        <v>1536.78</v>
      </c>
    </row>
    <row r="262" spans="1:6">
      <c r="A262" s="15" t="s">
        <v>282</v>
      </c>
      <c r="B262" s="15"/>
      <c r="C262" s="15"/>
      <c r="D262" s="15"/>
      <c r="E262" s="15"/>
      <c r="F262" s="29">
        <f>F261/12</f>
        <v>128.065</v>
      </c>
    </row>
    <row r="263" spans="1:6">
      <c r="A263" s="15" t="s">
        <v>283</v>
      </c>
      <c r="B263" s="15"/>
      <c r="C263" s="15"/>
      <c r="D263" s="15"/>
      <c r="E263" s="15"/>
      <c r="F263" s="16">
        <f>SUM(F251:F260)</f>
        <v>190.27</v>
      </c>
    </row>
    <row r="264" spans="1:6">
      <c r="A264" s="15" t="s">
        <v>284</v>
      </c>
      <c r="B264" s="15"/>
      <c r="C264" s="15"/>
      <c r="D264" s="15"/>
      <c r="E264" s="15"/>
      <c r="F264" s="29">
        <f>F263/12</f>
        <v>15.8558333333333</v>
      </c>
    </row>
    <row r="266" spans="1:6">
      <c r="A266" s="18" t="s">
        <v>290</v>
      </c>
      <c r="B266" s="19"/>
      <c r="C266" s="18"/>
      <c r="D266" s="20"/>
      <c r="E266" s="18"/>
      <c r="F266" s="18"/>
    </row>
    <row r="267" outlineLevel="1" spans="1:6">
      <c r="A267" s="1" t="s">
        <v>225</v>
      </c>
      <c r="B267" s="2"/>
      <c r="C267" s="1"/>
      <c r="D267" s="3"/>
      <c r="E267" s="1"/>
      <c r="F267" s="1"/>
    </row>
    <row r="268" outlineLevel="1" spans="1:6">
      <c r="A268" s="4" t="s">
        <v>23</v>
      </c>
      <c r="B268" s="4" t="s">
        <v>226</v>
      </c>
      <c r="C268" s="4" t="s">
        <v>227</v>
      </c>
      <c r="D268" s="4" t="s">
        <v>228</v>
      </c>
      <c r="E268" s="4" t="s">
        <v>229</v>
      </c>
      <c r="F268" s="4" t="s">
        <v>230</v>
      </c>
    </row>
    <row r="269" outlineLevel="1" spans="1:6">
      <c r="A269" s="21">
        <f t="shared" ref="A269:E276" si="37">A5</f>
        <v>1</v>
      </c>
      <c r="B269" s="22" t="str">
        <f t="shared" si="37"/>
        <v>Boné árabe em brim 100% algodão para proteção da face em trabalhos a céu aberto.</v>
      </c>
      <c r="C269" s="5" t="str">
        <f t="shared" si="37"/>
        <v>UND</v>
      </c>
      <c r="D269" s="23">
        <f t="shared" si="37"/>
        <v>25.45</v>
      </c>
      <c r="E269" s="21">
        <f t="shared" si="37"/>
        <v>2</v>
      </c>
      <c r="F269" s="24">
        <f t="shared" ref="F269:F276" si="38">TRUNC((E269*D269),2)</f>
        <v>50.9</v>
      </c>
    </row>
    <row r="270" outlineLevel="1" spans="1:6">
      <c r="A270" s="21">
        <f t="shared" si="37"/>
        <v>2</v>
      </c>
      <c r="B270" s="22" t="str">
        <f t="shared" si="37"/>
        <v>Calça com cós de elástico, dois bolsos frontais e dois bolsos na traseira, confeccionado em brim 100% algodão, sem partes metálicas.</v>
      </c>
      <c r="C270" s="5" t="str">
        <f t="shared" si="37"/>
        <v>UND</v>
      </c>
      <c r="D270" s="23">
        <f t="shared" si="37"/>
        <v>66.49</v>
      </c>
      <c r="E270" s="21">
        <f t="shared" si="37"/>
        <v>4</v>
      </c>
      <c r="F270" s="24">
        <f t="shared" si="38"/>
        <v>265.96</v>
      </c>
    </row>
    <row r="271" outlineLevel="1" spans="1:6">
      <c r="A271" s="21">
        <f t="shared" si="37"/>
        <v>3</v>
      </c>
      <c r="B271" s="22" t="str">
        <f t="shared" si="37"/>
        <v>Camisa com gola tipo italiana, com mangas curtas, identificação da empresa na parte frontal, confeccionada em brim 100% algodão.</v>
      </c>
      <c r="C271" s="5" t="str">
        <f t="shared" si="37"/>
        <v>UND</v>
      </c>
      <c r="D271" s="23">
        <f t="shared" si="37"/>
        <v>73.6</v>
      </c>
      <c r="E271" s="21">
        <f t="shared" si="37"/>
        <v>4</v>
      </c>
      <c r="F271" s="24">
        <f t="shared" si="38"/>
        <v>294.4</v>
      </c>
    </row>
    <row r="272" ht="25.5" outlineLevel="1" spans="1:6">
      <c r="A272" s="21">
        <f t="shared" si="37"/>
        <v>4</v>
      </c>
      <c r="B272" s="22" t="str">
        <f t="shared" si="37"/>
        <v>Camisa tipo Polo em Piquet de Malha – 50% algodão e 50% poliéster,  com mangas curtas, identificação da empresa na parte frontal, na cor Branca.</v>
      </c>
      <c r="C272" s="5" t="str">
        <f t="shared" si="37"/>
        <v>UND</v>
      </c>
      <c r="D272" s="23">
        <f t="shared" si="37"/>
        <v>44.95</v>
      </c>
      <c r="E272" s="21">
        <f t="shared" si="37"/>
        <v>4</v>
      </c>
      <c r="F272" s="24">
        <f t="shared" si="38"/>
        <v>179.8</v>
      </c>
    </row>
    <row r="273" ht="25.5" outlineLevel="1" spans="1:6">
      <c r="A273" s="21">
        <f t="shared" si="37"/>
        <v>5</v>
      </c>
      <c r="B273" s="25" t="str">
        <f t="shared" si="37"/>
        <v>Capa de chuva confeccionada em PVC com forro de poliéster, com mangas, capuz conjugado, fechamento frontal por meio de botões, fechamento das costuras através de solda eletrônica.</v>
      </c>
      <c r="C273" s="5" t="str">
        <f t="shared" si="37"/>
        <v>UND</v>
      </c>
      <c r="D273" s="23">
        <f t="shared" si="37"/>
        <v>40.11</v>
      </c>
      <c r="E273" s="21">
        <f t="shared" si="37"/>
        <v>2</v>
      </c>
      <c r="F273" s="24">
        <f t="shared" si="38"/>
        <v>80.22</v>
      </c>
    </row>
    <row r="274" ht="25.5" outlineLevel="1" spans="1:6">
      <c r="A274" s="21">
        <f t="shared" si="37"/>
        <v>6</v>
      </c>
      <c r="B274" s="22" t="str">
        <f t="shared" si="37"/>
        <v>CRACHÁ DE IDENTIFICAÇÃO – EM PVC, COM SUPORTE E CORDÃO. IMPRESSAO - contendo logomarca da empresa, foto e nome completo do funcionário</v>
      </c>
      <c r="C274" s="5" t="str">
        <f t="shared" si="37"/>
        <v>UND</v>
      </c>
      <c r="D274" s="23">
        <f t="shared" si="37"/>
        <v>18.5</v>
      </c>
      <c r="E274" s="21">
        <f t="shared" si="37"/>
        <v>1</v>
      </c>
      <c r="F274" s="24">
        <f t="shared" si="38"/>
        <v>18.5</v>
      </c>
    </row>
    <row r="275" ht="25.5" outlineLevel="1" spans="1:6">
      <c r="A275" s="21">
        <f t="shared" si="37"/>
        <v>7</v>
      </c>
      <c r="B275" s="22" t="str">
        <f t="shared" si="37"/>
        <v>Manguito Proteção UV 50: Dimensões Aproximadas: P: 9x27,7 cm (L x C), G: 9,5x41 cm (L x P), Composição: 94% Poliamida e 6% Elastano; Proteção UV, Antimicrobial, Seamless Dry, Proteção Solar: Com FPS; na cor preta.</v>
      </c>
      <c r="C275" s="5" t="str">
        <f t="shared" si="37"/>
        <v>PAR</v>
      </c>
      <c r="D275" s="23">
        <f t="shared" si="37"/>
        <v>29.91</v>
      </c>
      <c r="E275" s="21">
        <f t="shared" si="37"/>
        <v>2</v>
      </c>
      <c r="F275" s="24">
        <f t="shared" si="38"/>
        <v>59.82</v>
      </c>
    </row>
    <row r="276" outlineLevel="1" spans="1:6">
      <c r="A276" s="21">
        <f t="shared" si="37"/>
        <v>8</v>
      </c>
      <c r="B276" s="22" t="str">
        <f t="shared" si="37"/>
        <v>Meia, modelo cano alto , composição: 88% Algodão, 2% Lycra e 10% Poliamida, na cor preta.</v>
      </c>
      <c r="C276" s="5" t="str">
        <f t="shared" si="37"/>
        <v>PAR</v>
      </c>
      <c r="D276" s="23">
        <f t="shared" si="37"/>
        <v>16.97</v>
      </c>
      <c r="E276" s="21">
        <f t="shared" si="37"/>
        <v>4</v>
      </c>
      <c r="F276" s="24">
        <f t="shared" si="38"/>
        <v>67.88</v>
      </c>
    </row>
    <row r="277" outlineLevel="1" spans="1:6">
      <c r="A277" s="1" t="s">
        <v>249</v>
      </c>
      <c r="B277" s="2"/>
      <c r="C277" s="1"/>
      <c r="D277" s="3"/>
      <c r="E277" s="1"/>
      <c r="F277" s="1"/>
    </row>
    <row r="278" ht="38.25" outlineLevel="1" spans="1:6">
      <c r="A278" s="5">
        <f t="shared" ref="A278:E289" si="39">A23</f>
        <v>1</v>
      </c>
      <c r="B278" s="28" t="str">
        <f t="shared" si="39"/>
        <v>Abafador de Ruídos - Tipo Concha; Haste regulável em plástico ABS, Almofadas de espuma de poliuretano revestidas com lâminas em PVC e conchas em ABS; Certificado de Aprovação - CA: 37272; Aplicação: Redução da exposição a ruídos em níveis perigosos e demais sons não desejados</v>
      </c>
      <c r="C278" s="5" t="str">
        <f t="shared" si="39"/>
        <v>UND</v>
      </c>
      <c r="D278" s="7">
        <f t="shared" si="39"/>
        <v>31.97</v>
      </c>
      <c r="E278" s="27">
        <f t="shared" si="39"/>
        <v>1</v>
      </c>
      <c r="F278" s="24">
        <f t="shared" ref="F278:F289" si="40">TRUNC((E278*D278),2)</f>
        <v>31.97</v>
      </c>
    </row>
    <row r="279" ht="25.5" outlineLevel="1" spans="1:6">
      <c r="A279" s="5">
        <f t="shared" si="39"/>
        <v>2</v>
      </c>
      <c r="B279" s="28" t="str">
        <f t="shared" si="39"/>
        <v>Calçado de segurança tipo botina, confeccionado em couro vaqueta, fechamento em elástico, com biqueira de aço, solado em poliuretano bidensidade.</v>
      </c>
      <c r="C279" s="5" t="str">
        <f t="shared" si="39"/>
        <v>PAR</v>
      </c>
      <c r="D279" s="7">
        <f t="shared" si="39"/>
        <v>75.02</v>
      </c>
      <c r="E279" s="27">
        <f t="shared" si="39"/>
        <v>2</v>
      </c>
      <c r="F279" s="24">
        <f t="shared" si="40"/>
        <v>150.04</v>
      </c>
    </row>
    <row r="280" ht="25.5" outlineLevel="1" spans="1:6">
      <c r="A280" s="5">
        <f t="shared" si="39"/>
        <v>3</v>
      </c>
      <c r="B280" s="28" t="str">
        <f t="shared" si="39"/>
        <v>Calçado de segurança tipo botina, confeccionado em couro vaqueta, fechamento em elástico, com biqueira de composite, solado em poliuretano bidensidade, indicado para proteção dos pés contra riscos de natureza leve, agentes abrasivos, escoriantes e choques elétricos.</v>
      </c>
      <c r="C280" s="5" t="str">
        <f t="shared" si="39"/>
        <v>PAR</v>
      </c>
      <c r="D280" s="7">
        <f t="shared" si="39"/>
        <v>92.72</v>
      </c>
      <c r="E280" s="27">
        <f t="shared" si="39"/>
        <v>2</v>
      </c>
      <c r="F280" s="24">
        <f t="shared" si="40"/>
        <v>185.44</v>
      </c>
    </row>
    <row r="281" ht="25.5" outlineLevel="1" spans="1:6">
      <c r="A281" s="5">
        <f t="shared" si="39"/>
        <v>4</v>
      </c>
      <c r="B281" s="28" t="str">
        <f t="shared" si="39"/>
        <v>Calçado ocupacional de uso profissional, tipo bota PVC cano longo, impermeável, confeccionado em policloreto de vinila (PVC), com resistência química, sem biqueira, propriedades antiderrapantes, para uso em locais alagadiços.</v>
      </c>
      <c r="C281" s="5" t="str">
        <f t="shared" si="39"/>
        <v>PAR</v>
      </c>
      <c r="D281" s="7">
        <f t="shared" si="39"/>
        <v>64.18</v>
      </c>
      <c r="E281" s="27">
        <f t="shared" si="39"/>
        <v>2</v>
      </c>
      <c r="F281" s="24">
        <f t="shared" si="40"/>
        <v>128.36</v>
      </c>
    </row>
    <row r="282" ht="25.5" outlineLevel="1" spans="1:6">
      <c r="A282" s="5">
        <f t="shared" si="39"/>
        <v>5</v>
      </c>
      <c r="B282" s="28" t="str">
        <f t="shared" si="39"/>
        <v>Capacete de segurança, tipo II classe A, aba frontal, com carneira e jugular. Regulagem de tamanho através de ajuste simples, cor azul, com selo de marcação do INMETRO.</v>
      </c>
      <c r="C282" s="5" t="str">
        <f t="shared" si="39"/>
        <v>UND</v>
      </c>
      <c r="D282" s="7">
        <f t="shared" si="39"/>
        <v>24.66</v>
      </c>
      <c r="E282" s="27">
        <f t="shared" si="39"/>
        <v>1</v>
      </c>
      <c r="F282" s="24">
        <f t="shared" si="40"/>
        <v>24.66</v>
      </c>
    </row>
    <row r="283" ht="25.5" outlineLevel="1" spans="1:6">
      <c r="A283" s="5">
        <f t="shared" si="39"/>
        <v>6</v>
      </c>
      <c r="B283" s="28" t="str">
        <f t="shared" si="39"/>
        <v>Cinta ergonômica com suspensório, com elástico reforçado com fileiras duplas na região lombar e 5 flanges de PVC maleável, costura em nylon de alta resistência. Velcro de máxima aderência, com faixa refletiva de 30mm. Na cor Preta.</v>
      </c>
      <c r="C283" s="5" t="str">
        <f t="shared" si="39"/>
        <v>UND</v>
      </c>
      <c r="D283" s="7">
        <f t="shared" si="39"/>
        <v>52.28</v>
      </c>
      <c r="E283" s="27">
        <f t="shared" si="39"/>
        <v>1</v>
      </c>
      <c r="F283" s="24">
        <f t="shared" si="40"/>
        <v>52.28</v>
      </c>
    </row>
    <row r="284" ht="25.5" outlineLevel="1" spans="1:6">
      <c r="A284" s="5">
        <f t="shared" si="39"/>
        <v>7</v>
      </c>
      <c r="B284" s="28" t="str">
        <f t="shared" si="39"/>
        <v>Conjunto cinto de segurança tipo paraquedista com talabarte duplo e kit trava queda (o cinto de segurança e o talabarte deverão ter o mesmo C.A)</v>
      </c>
      <c r="C284" s="5" t="str">
        <f t="shared" si="39"/>
        <v>UND</v>
      </c>
      <c r="D284" s="7">
        <f t="shared" si="39"/>
        <v>294.63</v>
      </c>
      <c r="E284" s="27">
        <f t="shared" si="39"/>
        <v>1</v>
      </c>
      <c r="F284" s="24">
        <f t="shared" si="40"/>
        <v>294.63</v>
      </c>
    </row>
    <row r="285" outlineLevel="1" spans="1:6">
      <c r="A285" s="5">
        <f t="shared" si="39"/>
        <v>8</v>
      </c>
      <c r="B285" s="28" t="str">
        <f t="shared" si="39"/>
        <v>Luva de segurança confeccionada em malha tricotada 4 fios algodão, palma com pigmento de PVC, cano curto, para uso em serviços gerais.</v>
      </c>
      <c r="C285" s="5" t="str">
        <f t="shared" si="39"/>
        <v>PAR</v>
      </c>
      <c r="D285" s="7">
        <f t="shared" si="39"/>
        <v>7.72</v>
      </c>
      <c r="E285" s="27">
        <f t="shared" si="39"/>
        <v>6</v>
      </c>
      <c r="F285" s="24">
        <f t="shared" si="40"/>
        <v>46.32</v>
      </c>
    </row>
    <row r="286" ht="25.5" outlineLevel="1" spans="1:6">
      <c r="A286" s="5">
        <f t="shared" si="39"/>
        <v>9</v>
      </c>
      <c r="B286" s="28" t="str">
        <f t="shared" si="39"/>
        <v>Óculos de proteção individual com lentes incolor, armação em policarbonato, lente em policarbonato, anti-embaçante e anti-risco. Modelo de sobreposição (p/ser usado sobre óculos graduados).</v>
      </c>
      <c r="C286" s="5" t="str">
        <f t="shared" si="39"/>
        <v>UND</v>
      </c>
      <c r="D286" s="7">
        <f t="shared" si="39"/>
        <v>7.7</v>
      </c>
      <c r="E286" s="27">
        <f t="shared" si="39"/>
        <v>2</v>
      </c>
      <c r="F286" s="24">
        <f t="shared" si="40"/>
        <v>15.4</v>
      </c>
    </row>
    <row r="287" outlineLevel="1" spans="1:6">
      <c r="A287" s="5">
        <f t="shared" si="39"/>
        <v>10</v>
      </c>
      <c r="B287" s="28" t="str">
        <f t="shared" si="39"/>
        <v>Protetor auricular, tipo plug de três flanges, material silicone, características adicionais anti-alérgico/atóxico.</v>
      </c>
      <c r="C287" s="5" t="str">
        <f t="shared" si="39"/>
        <v>UND</v>
      </c>
      <c r="D287" s="7">
        <f t="shared" si="39"/>
        <v>10.14</v>
      </c>
      <c r="E287" s="27">
        <f t="shared" si="39"/>
        <v>2</v>
      </c>
      <c r="F287" s="24">
        <f t="shared" si="40"/>
        <v>20.28</v>
      </c>
    </row>
    <row r="288" outlineLevel="1" spans="1:6">
      <c r="A288" s="5">
        <f t="shared" si="39"/>
        <v>11</v>
      </c>
      <c r="B288" s="28" t="str">
        <f t="shared" si="39"/>
        <v>Protetor solar fator de proteção FPS 30 ou superior.</v>
      </c>
      <c r="C288" s="5" t="str">
        <f t="shared" si="39"/>
        <v>UND</v>
      </c>
      <c r="D288" s="7">
        <f t="shared" si="39"/>
        <v>32.31</v>
      </c>
      <c r="E288" s="27">
        <f t="shared" si="39"/>
        <v>4</v>
      </c>
      <c r="F288" s="24">
        <f t="shared" si="40"/>
        <v>129.24</v>
      </c>
    </row>
    <row r="289" ht="25.5" outlineLevel="1" spans="1:6">
      <c r="A289" s="5">
        <f t="shared" si="39"/>
        <v>12</v>
      </c>
      <c r="B289" s="28" t="str">
        <f t="shared" si="39"/>
        <v>Respirador semifacial PFF2 dobrável, descartável, sem válvula. Indicado para proteção respiratória em ambientes hospitalares contra presença de aerodispersóides e outros agentes biológicos, aplicando-se ainda contra fumos, névoas e poeiras tóxicas.</v>
      </c>
      <c r="C289" s="5" t="str">
        <f t="shared" si="39"/>
        <v>UND</v>
      </c>
      <c r="D289" s="7">
        <f t="shared" si="39"/>
        <v>3.28</v>
      </c>
      <c r="E289" s="27">
        <f t="shared" si="39"/>
        <v>12</v>
      </c>
      <c r="F289" s="24">
        <f t="shared" si="40"/>
        <v>39.36</v>
      </c>
    </row>
    <row r="290" outlineLevel="1" spans="1:4">
      <c r="A290" s="5"/>
      <c r="D290" s="7"/>
    </row>
    <row r="291" outlineLevel="1" spans="1:6">
      <c r="A291" s="1" t="s">
        <v>262</v>
      </c>
      <c r="B291" s="2"/>
      <c r="C291" s="1"/>
      <c r="D291" s="3"/>
      <c r="E291" s="1"/>
      <c r="F291" s="1"/>
    </row>
    <row r="292" ht="15" outlineLevel="1" spans="1:6">
      <c r="A292" s="13" t="s">
        <v>23</v>
      </c>
      <c r="B292" s="13" t="s">
        <v>226</v>
      </c>
      <c r="C292" s="13" t="s">
        <v>263</v>
      </c>
      <c r="D292" s="13" t="s">
        <v>228</v>
      </c>
      <c r="E292" s="13" t="s">
        <v>229</v>
      </c>
      <c r="F292" s="13" t="s">
        <v>230</v>
      </c>
    </row>
    <row r="293" outlineLevel="1" spans="1:6">
      <c r="A293" s="5">
        <f>A37</f>
        <v>1</v>
      </c>
      <c r="B293" s="28" t="str">
        <f>B37</f>
        <v>Caixa plástica tipo maleta para acondicionamento do Kit</v>
      </c>
      <c r="C293" s="5" t="str">
        <f>C37</f>
        <v>CAIXA</v>
      </c>
      <c r="D293" s="7">
        <f>D37</f>
        <v>46.87</v>
      </c>
      <c r="E293" s="5">
        <f>E37</f>
        <v>1</v>
      </c>
      <c r="F293" s="8">
        <f t="shared" ref="F293:F305" si="41">TRUNC((E293*D293),2)</f>
        <v>46.87</v>
      </c>
    </row>
    <row r="294" outlineLevel="1" spans="1:6">
      <c r="A294" s="5">
        <f t="shared" ref="A294:E305" si="42">A38</f>
        <v>2</v>
      </c>
      <c r="B294" s="28" t="str">
        <f t="shared" si="42"/>
        <v>Tesoura sem ponta, aço inoxidável, cabo de polipropileno.</v>
      </c>
      <c r="C294" s="5" t="str">
        <f t="shared" si="42"/>
        <v>UND</v>
      </c>
      <c r="D294" s="7">
        <f t="shared" si="42"/>
        <v>8.92</v>
      </c>
      <c r="E294" s="5">
        <f t="shared" si="42"/>
        <v>1</v>
      </c>
      <c r="F294" s="8">
        <f t="shared" si="41"/>
        <v>8.92</v>
      </c>
    </row>
    <row r="295" outlineLevel="1" spans="1:6">
      <c r="A295" s="5">
        <f t="shared" si="42"/>
        <v>3</v>
      </c>
      <c r="B295" s="28" t="str">
        <f t="shared" si="42"/>
        <v>Luvas de procedimento látex, tamanho G. Caixa com 100 unidades.</v>
      </c>
      <c r="C295" s="5" t="str">
        <f t="shared" si="42"/>
        <v>UND</v>
      </c>
      <c r="D295" s="7">
        <f t="shared" si="42"/>
        <v>34.42</v>
      </c>
      <c r="E295" s="5">
        <f t="shared" si="42"/>
        <v>1</v>
      </c>
      <c r="F295" s="8">
        <f t="shared" si="41"/>
        <v>34.42</v>
      </c>
    </row>
    <row r="296" outlineLevel="1" spans="1:6">
      <c r="A296" s="5">
        <f t="shared" si="42"/>
        <v>4</v>
      </c>
      <c r="B296" s="28" t="str">
        <f t="shared" si="42"/>
        <v>Máscara descartável, tripla camada, com elástico, caixa com 50 unidades</v>
      </c>
      <c r="C296" s="5" t="str">
        <f t="shared" si="42"/>
        <v>CAIXA</v>
      </c>
      <c r="D296" s="7">
        <f t="shared" si="42"/>
        <v>13.61</v>
      </c>
      <c r="E296" s="5">
        <f t="shared" si="42"/>
        <v>1</v>
      </c>
      <c r="F296" s="8">
        <f t="shared" si="41"/>
        <v>13.61</v>
      </c>
    </row>
    <row r="297" outlineLevel="1" spans="1:6">
      <c r="A297" s="5">
        <f t="shared" si="42"/>
        <v>5</v>
      </c>
      <c r="B297" s="28" t="str">
        <f t="shared" si="42"/>
        <v>Gaze 7,5 x 7,5 cm, pacote com 10 unidades</v>
      </c>
      <c r="C297" s="5" t="str">
        <f t="shared" si="42"/>
        <v>UND</v>
      </c>
      <c r="D297" s="7">
        <f t="shared" si="42"/>
        <v>1.96</v>
      </c>
      <c r="E297" s="5">
        <f t="shared" si="42"/>
        <v>10</v>
      </c>
      <c r="F297" s="8">
        <f t="shared" si="41"/>
        <v>19.6</v>
      </c>
    </row>
    <row r="298" outlineLevel="1" spans="1:6">
      <c r="A298" s="5">
        <f t="shared" si="42"/>
        <v>6</v>
      </c>
      <c r="B298" s="28" t="str">
        <f t="shared" si="42"/>
        <v>Esparadrapo 5cm X 4,5m</v>
      </c>
      <c r="C298" s="5" t="str">
        <f t="shared" si="42"/>
        <v>UND</v>
      </c>
      <c r="D298" s="7">
        <f t="shared" si="42"/>
        <v>14.48</v>
      </c>
      <c r="E298" s="5">
        <f t="shared" si="42"/>
        <v>2</v>
      </c>
      <c r="F298" s="8">
        <f t="shared" si="41"/>
        <v>28.96</v>
      </c>
    </row>
    <row r="299" outlineLevel="1" spans="1:6">
      <c r="A299" s="5">
        <f t="shared" si="42"/>
        <v>7</v>
      </c>
      <c r="B299" s="28" t="str">
        <f t="shared" si="42"/>
        <v>Atadura de crepe 10cm x 1,8m</v>
      </c>
      <c r="C299" s="5" t="str">
        <f t="shared" si="42"/>
        <v>UND</v>
      </c>
      <c r="D299" s="7">
        <f t="shared" si="42"/>
        <v>1.97</v>
      </c>
      <c r="E299" s="5">
        <f t="shared" si="42"/>
        <v>5</v>
      </c>
      <c r="F299" s="8">
        <f t="shared" si="41"/>
        <v>9.85</v>
      </c>
    </row>
    <row r="300" outlineLevel="1" spans="1:6">
      <c r="A300" s="5">
        <f t="shared" si="42"/>
        <v>8</v>
      </c>
      <c r="B300" s="28" t="str">
        <f t="shared" si="42"/>
        <v>Soro fisiológico SF 0,9%, frasco com 250 Ml</v>
      </c>
      <c r="C300" s="5" t="str">
        <f t="shared" si="42"/>
        <v>UND</v>
      </c>
      <c r="D300" s="7">
        <f t="shared" si="42"/>
        <v>7.96</v>
      </c>
      <c r="E300" s="5">
        <f t="shared" si="42"/>
        <v>2</v>
      </c>
      <c r="F300" s="8">
        <f t="shared" si="41"/>
        <v>15.92</v>
      </c>
    </row>
    <row r="301" outlineLevel="1" spans="1:6">
      <c r="A301" s="5">
        <f t="shared" si="42"/>
        <v>9</v>
      </c>
      <c r="B301" s="28" t="str">
        <f t="shared" si="42"/>
        <v>Antisséptico degermante 2%, frasco com 100ml</v>
      </c>
      <c r="C301" s="5" t="str">
        <f t="shared" si="42"/>
        <v>UND</v>
      </c>
      <c r="D301" s="7">
        <f t="shared" si="42"/>
        <v>6.06</v>
      </c>
      <c r="E301" s="5">
        <f t="shared" si="42"/>
        <v>2</v>
      </c>
      <c r="F301" s="8">
        <f t="shared" si="41"/>
        <v>12.12</v>
      </c>
    </row>
    <row r="302" outlineLevel="1" spans="1:6">
      <c r="A302" s="5">
        <f t="shared" si="42"/>
        <v>10</v>
      </c>
      <c r="B302" s="28" t="str">
        <f t="shared" si="42"/>
        <v>Corda de segurança em poliamida de 12 mm de diâmetro, rolo com 100M</v>
      </c>
      <c r="C302" s="5" t="str">
        <f t="shared" si="42"/>
        <v>UND</v>
      </c>
      <c r="D302" s="7">
        <f t="shared" si="42"/>
        <v>400.78</v>
      </c>
      <c r="E302" s="5">
        <f t="shared" si="42"/>
        <v>1</v>
      </c>
      <c r="F302" s="8">
        <f t="shared" si="41"/>
        <v>400.78</v>
      </c>
    </row>
    <row r="303" outlineLevel="1" spans="1:6">
      <c r="A303" s="5">
        <f t="shared" si="42"/>
        <v>11</v>
      </c>
      <c r="B303" s="28" t="str">
        <f t="shared" si="42"/>
        <v>Placas de sinalização “Atenção - Em manutenção” 18 x 23cm</v>
      </c>
      <c r="C303" s="5" t="str">
        <f t="shared" si="42"/>
        <v>UND</v>
      </c>
      <c r="D303" s="7">
        <f t="shared" si="42"/>
        <v>24.9</v>
      </c>
      <c r="E303" s="5">
        <f t="shared" si="42"/>
        <v>1</v>
      </c>
      <c r="F303" s="8">
        <f t="shared" si="41"/>
        <v>24.9</v>
      </c>
    </row>
    <row r="304" outlineLevel="1" spans="1:6">
      <c r="A304" s="5">
        <f t="shared" si="42"/>
        <v>12</v>
      </c>
      <c r="B304" s="28" t="str">
        <f t="shared" si="42"/>
        <v>Cone em PVC, cor laranja com faixas refletivas, tamanho 75 cm.</v>
      </c>
      <c r="C304" s="5" t="str">
        <f t="shared" si="42"/>
        <v>UND</v>
      </c>
      <c r="D304" s="7">
        <f t="shared" si="42"/>
        <v>108.1</v>
      </c>
      <c r="E304" s="5">
        <f t="shared" si="42"/>
        <v>1</v>
      </c>
      <c r="F304" s="8">
        <f t="shared" si="41"/>
        <v>108.1</v>
      </c>
    </row>
    <row r="305" outlineLevel="1" spans="1:6">
      <c r="A305" s="5">
        <f t="shared" si="42"/>
        <v>13</v>
      </c>
      <c r="B305" s="28" t="str">
        <f t="shared" si="42"/>
        <v>Mangas isolantes de borracha Classe 2 (M.T.)</v>
      </c>
      <c r="C305" s="5" t="str">
        <f t="shared" si="42"/>
        <v>UND</v>
      </c>
      <c r="D305" s="7">
        <f t="shared" si="42"/>
        <v>1188.22</v>
      </c>
      <c r="E305" s="5">
        <f t="shared" si="42"/>
        <v>1</v>
      </c>
      <c r="F305" s="8">
        <f t="shared" si="41"/>
        <v>1188.22</v>
      </c>
    </row>
    <row r="306" outlineLevel="1" spans="1:6">
      <c r="A306" s="5"/>
      <c r="B306" s="28"/>
      <c r="C306" s="5"/>
      <c r="D306" s="7"/>
      <c r="E306" s="5"/>
      <c r="F306" s="8"/>
    </row>
    <row r="307" spans="1:6">
      <c r="A307" s="15" t="s">
        <v>281</v>
      </c>
      <c r="B307" s="15"/>
      <c r="C307" s="15"/>
      <c r="D307" s="15"/>
      <c r="E307" s="15"/>
      <c r="F307" s="16">
        <f>SUM(F269:F290)</f>
        <v>2135.46</v>
      </c>
    </row>
    <row r="308" spans="1:6">
      <c r="A308" s="15" t="s">
        <v>282</v>
      </c>
      <c r="B308" s="15"/>
      <c r="C308" s="15"/>
      <c r="D308" s="15"/>
      <c r="E308" s="15"/>
      <c r="F308" s="29">
        <f>F307/12</f>
        <v>177.955</v>
      </c>
    </row>
    <row r="309" spans="1:6">
      <c r="A309" s="15" t="s">
        <v>283</v>
      </c>
      <c r="B309" s="15"/>
      <c r="C309" s="15"/>
      <c r="D309" s="15"/>
      <c r="E309" s="15"/>
      <c r="F309" s="16">
        <f>SUM(F293:F306)</f>
        <v>1912.27</v>
      </c>
    </row>
    <row r="310" spans="1:6">
      <c r="A310" s="15" t="s">
        <v>284</v>
      </c>
      <c r="B310" s="15"/>
      <c r="C310" s="15"/>
      <c r="D310" s="15"/>
      <c r="E310" s="15"/>
      <c r="F310" s="29">
        <f>F309/12</f>
        <v>159.355833333333</v>
      </c>
    </row>
  </sheetData>
  <mergeCells count="62">
    <mergeCell ref="A2:F2"/>
    <mergeCell ref="A3:F3"/>
    <mergeCell ref="A22:F22"/>
    <mergeCell ref="A35:F35"/>
    <mergeCell ref="A51:E51"/>
    <mergeCell ref="A52:E52"/>
    <mergeCell ref="A55:F55"/>
    <mergeCell ref="A56:F56"/>
    <mergeCell ref="A66:F66"/>
    <mergeCell ref="A80:F80"/>
    <mergeCell ref="A95:E95"/>
    <mergeCell ref="A96:E96"/>
    <mergeCell ref="A97:E97"/>
    <mergeCell ref="A98:E98"/>
    <mergeCell ref="A100:F100"/>
    <mergeCell ref="A101:F101"/>
    <mergeCell ref="A110:F110"/>
    <mergeCell ref="A111:F111"/>
    <mergeCell ref="A123:E123"/>
    <mergeCell ref="A124:E124"/>
    <mergeCell ref="A125:E125"/>
    <mergeCell ref="A126:E126"/>
    <mergeCell ref="A128:F128"/>
    <mergeCell ref="A129:F129"/>
    <mergeCell ref="A140:F140"/>
    <mergeCell ref="A141:F141"/>
    <mergeCell ref="A153:E153"/>
    <mergeCell ref="A154:E154"/>
    <mergeCell ref="A155:E155"/>
    <mergeCell ref="A156:E156"/>
    <mergeCell ref="A158:F158"/>
    <mergeCell ref="A159:F159"/>
    <mergeCell ref="A169:F169"/>
    <mergeCell ref="A183:F183"/>
    <mergeCell ref="A199:E199"/>
    <mergeCell ref="A200:E200"/>
    <mergeCell ref="A201:E201"/>
    <mergeCell ref="A202:E202"/>
    <mergeCell ref="A204:F204"/>
    <mergeCell ref="A205:F205"/>
    <mergeCell ref="A217:F217"/>
    <mergeCell ref="A218:F218"/>
    <mergeCell ref="A230:E230"/>
    <mergeCell ref="A231:E231"/>
    <mergeCell ref="A232:E232"/>
    <mergeCell ref="A233:E233"/>
    <mergeCell ref="A235:F235"/>
    <mergeCell ref="A236:F236"/>
    <mergeCell ref="A248:F248"/>
    <mergeCell ref="A249:F249"/>
    <mergeCell ref="A261:E261"/>
    <mergeCell ref="A262:E262"/>
    <mergeCell ref="A263:E263"/>
    <mergeCell ref="A264:E264"/>
    <mergeCell ref="A266:F266"/>
    <mergeCell ref="A267:F267"/>
    <mergeCell ref="A277:F277"/>
    <mergeCell ref="A291:F291"/>
    <mergeCell ref="A307:E307"/>
    <mergeCell ref="A308:E308"/>
    <mergeCell ref="A309:E309"/>
    <mergeCell ref="A310:E310"/>
  </mergeCells>
  <pageMargins left="0.511811024" right="0.511811024" top="0.787401575" bottom="0.787401575" header="0.31496062" footer="0.31496062"/>
  <pageSetup paperSize="9" orientation="landscape"/>
  <headerFooter/>
  <ignoredErrors>
    <ignoredError sqref="F97" formula="1"/>
    <ignoredError sqref="C207:D215" calculatedColumn="1"/>
  </ignoredErrors>
  <tableParts count="8">
    <tablePart r:id="rId1"/>
    <tablePart r:id="rId2"/>
    <tablePart r:id="rId3"/>
    <tablePart r:id="rId4"/>
    <tablePart r:id="rId5"/>
    <tablePart r:id="rId6"/>
    <tablePart r:id="rId7"/>
    <tablePart r:id="rId8"/>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6"/>
  <sheetViews>
    <sheetView workbookViewId="0">
      <selection activeCell="A225" sqref="$A225:$XFD225"/>
    </sheetView>
  </sheetViews>
  <sheetFormatPr defaultColWidth="9" defaultRowHeight="15" outlineLevelCol="7"/>
  <cols>
    <col min="1" max="1" width="5.14285714285714" customWidth="1"/>
    <col min="2" max="2" width="140.428571428571" customWidth="1"/>
    <col min="3" max="3" width="9.28571428571429" customWidth="1"/>
    <col min="4" max="4" width="8.85714285714286" customWidth="1"/>
    <col min="5" max="5" width="9.57142857142857" customWidth="1"/>
    <col min="6" max="6" width="11.2857142857143" customWidth="1"/>
  </cols>
  <sheetData>
    <row r="1" spans="1:6">
      <c r="A1" s="1" t="s">
        <v>291</v>
      </c>
      <c r="B1" s="2"/>
      <c r="C1" s="1"/>
      <c r="D1" s="3"/>
      <c r="E1" s="1"/>
      <c r="F1" s="1"/>
    </row>
    <row r="2" spans="1:6">
      <c r="A2" s="13" t="s">
        <v>23</v>
      </c>
      <c r="B2" s="13" t="s">
        <v>226</v>
      </c>
      <c r="C2" s="13" t="s">
        <v>263</v>
      </c>
      <c r="D2" s="13" t="s">
        <v>228</v>
      </c>
      <c r="E2" s="13" t="s">
        <v>229</v>
      </c>
      <c r="F2" s="13" t="s">
        <v>230</v>
      </c>
    </row>
    <row r="3" outlineLevel="1" spans="1:6">
      <c r="A3" s="5">
        <v>1</v>
      </c>
      <c r="B3" s="6" t="s">
        <v>292</v>
      </c>
      <c r="C3" s="5" t="s">
        <v>232</v>
      </c>
      <c r="D3" s="7">
        <v>91.93</v>
      </c>
      <c r="E3" s="5">
        <v>1</v>
      </c>
      <c r="F3" s="8">
        <f t="shared" ref="F3:F34" si="0">TRUNC((E3*D3),2)</f>
        <v>91.93</v>
      </c>
    </row>
    <row r="4" outlineLevel="1" spans="1:6">
      <c r="A4" s="5">
        <v>2</v>
      </c>
      <c r="B4" s="6" t="s">
        <v>293</v>
      </c>
      <c r="C4" s="5" t="s">
        <v>232</v>
      </c>
      <c r="D4" s="7">
        <v>44.51</v>
      </c>
      <c r="E4" s="5">
        <v>1</v>
      </c>
      <c r="F4" s="8">
        <f t="shared" si="0"/>
        <v>44.51</v>
      </c>
    </row>
    <row r="5" outlineLevel="1" spans="1:6">
      <c r="A5" s="5">
        <v>3</v>
      </c>
      <c r="B5" s="6" t="s">
        <v>294</v>
      </c>
      <c r="C5" s="5" t="s">
        <v>232</v>
      </c>
      <c r="D5" s="7">
        <v>89.14</v>
      </c>
      <c r="E5" s="5">
        <v>1</v>
      </c>
      <c r="F5" s="8">
        <f t="shared" si="0"/>
        <v>89.14</v>
      </c>
    </row>
    <row r="6" outlineLevel="1" spans="1:6">
      <c r="A6" s="5">
        <v>4</v>
      </c>
      <c r="B6" s="6" t="s">
        <v>295</v>
      </c>
      <c r="C6" s="5" t="s">
        <v>232</v>
      </c>
      <c r="D6" s="7">
        <v>62.11</v>
      </c>
      <c r="E6" s="5">
        <v>1</v>
      </c>
      <c r="F6" s="8">
        <f t="shared" si="0"/>
        <v>62.11</v>
      </c>
    </row>
    <row r="7" outlineLevel="1" spans="1:6">
      <c r="A7" s="5">
        <v>5</v>
      </c>
      <c r="B7" s="6" t="s">
        <v>296</v>
      </c>
      <c r="C7" s="5" t="s">
        <v>232</v>
      </c>
      <c r="D7" s="7">
        <v>35.5</v>
      </c>
      <c r="E7" s="5">
        <v>1</v>
      </c>
      <c r="F7" s="8">
        <f t="shared" si="0"/>
        <v>35.5</v>
      </c>
    </row>
    <row r="8" outlineLevel="1" spans="1:6">
      <c r="A8" s="5">
        <v>6</v>
      </c>
      <c r="B8" s="6" t="s">
        <v>297</v>
      </c>
      <c r="C8" s="5" t="s">
        <v>232</v>
      </c>
      <c r="D8" s="7">
        <v>33.17</v>
      </c>
      <c r="E8" s="5">
        <v>1</v>
      </c>
      <c r="F8" s="8">
        <f t="shared" si="0"/>
        <v>33.17</v>
      </c>
    </row>
    <row r="9" ht="25.5" outlineLevel="1" spans="1:6">
      <c r="A9" s="5">
        <v>7</v>
      </c>
      <c r="B9" s="6" t="s">
        <v>298</v>
      </c>
      <c r="C9" s="5" t="s">
        <v>232</v>
      </c>
      <c r="D9" s="7">
        <v>88.55</v>
      </c>
      <c r="E9" s="5">
        <v>1</v>
      </c>
      <c r="F9" s="8">
        <f t="shared" si="0"/>
        <v>88.55</v>
      </c>
    </row>
    <row r="10" ht="25.5" outlineLevel="1" spans="1:6">
      <c r="A10" s="5">
        <v>8</v>
      </c>
      <c r="B10" s="6" t="s">
        <v>299</v>
      </c>
      <c r="C10" s="5" t="s">
        <v>232</v>
      </c>
      <c r="D10" s="7">
        <v>131.26</v>
      </c>
      <c r="E10" s="5">
        <v>1</v>
      </c>
      <c r="F10" s="8">
        <f t="shared" si="0"/>
        <v>131.26</v>
      </c>
    </row>
    <row r="11" outlineLevel="1" spans="1:6">
      <c r="A11" s="5">
        <v>9</v>
      </c>
      <c r="B11" s="6" t="s">
        <v>300</v>
      </c>
      <c r="C11" s="5" t="s">
        <v>232</v>
      </c>
      <c r="D11" s="7">
        <v>62.22</v>
      </c>
      <c r="E11" s="5">
        <v>1</v>
      </c>
      <c r="F11" s="8">
        <f t="shared" si="0"/>
        <v>62.22</v>
      </c>
    </row>
    <row r="12" outlineLevel="1" spans="1:6">
      <c r="A12" s="5">
        <v>10</v>
      </c>
      <c r="B12" s="6" t="s">
        <v>301</v>
      </c>
      <c r="C12" s="5" t="s">
        <v>232</v>
      </c>
      <c r="D12" s="7">
        <v>14.8</v>
      </c>
      <c r="E12" s="5">
        <v>1</v>
      </c>
      <c r="F12" s="8">
        <f t="shared" si="0"/>
        <v>14.8</v>
      </c>
    </row>
    <row r="13" outlineLevel="1" spans="1:6">
      <c r="A13" s="5">
        <v>11</v>
      </c>
      <c r="B13" s="6" t="s">
        <v>302</v>
      </c>
      <c r="C13" s="5" t="s">
        <v>232</v>
      </c>
      <c r="D13" s="7">
        <v>29.54</v>
      </c>
      <c r="E13" s="5">
        <v>1</v>
      </c>
      <c r="F13" s="8">
        <f t="shared" si="0"/>
        <v>29.54</v>
      </c>
    </row>
    <row r="14" outlineLevel="1" spans="1:6">
      <c r="A14" s="5">
        <v>12</v>
      </c>
      <c r="B14" s="6" t="s">
        <v>303</v>
      </c>
      <c r="C14" s="5" t="s">
        <v>232</v>
      </c>
      <c r="D14" s="7">
        <v>7.43</v>
      </c>
      <c r="E14" s="5">
        <v>1</v>
      </c>
      <c r="F14" s="8">
        <f t="shared" si="0"/>
        <v>7.43</v>
      </c>
    </row>
    <row r="15" outlineLevel="1" spans="1:6">
      <c r="A15" s="5">
        <v>13</v>
      </c>
      <c r="B15" s="6" t="s">
        <v>304</v>
      </c>
      <c r="C15" s="5" t="s">
        <v>232</v>
      </c>
      <c r="D15" s="7">
        <v>7.61</v>
      </c>
      <c r="E15" s="5">
        <v>1</v>
      </c>
      <c r="F15" s="8">
        <f t="shared" si="0"/>
        <v>7.61</v>
      </c>
    </row>
    <row r="16" outlineLevel="1" spans="1:6">
      <c r="A16" s="5">
        <v>14</v>
      </c>
      <c r="B16" s="6" t="s">
        <v>305</v>
      </c>
      <c r="C16" s="5" t="s">
        <v>232</v>
      </c>
      <c r="D16" s="7">
        <v>124.73</v>
      </c>
      <c r="E16" s="5">
        <v>1</v>
      </c>
      <c r="F16" s="8">
        <f t="shared" si="0"/>
        <v>124.73</v>
      </c>
    </row>
    <row r="17" outlineLevel="1" spans="1:6">
      <c r="A17" s="5">
        <v>15</v>
      </c>
      <c r="B17" s="6" t="s">
        <v>306</v>
      </c>
      <c r="C17" s="5" t="s">
        <v>232</v>
      </c>
      <c r="D17" s="7">
        <v>1.4</v>
      </c>
      <c r="E17" s="5">
        <v>4</v>
      </c>
      <c r="F17" s="8">
        <f t="shared" si="0"/>
        <v>5.6</v>
      </c>
    </row>
    <row r="18" outlineLevel="1" spans="1:6">
      <c r="A18" s="5">
        <v>16</v>
      </c>
      <c r="B18" s="6" t="s">
        <v>307</v>
      </c>
      <c r="C18" s="5" t="s">
        <v>232</v>
      </c>
      <c r="D18" s="7">
        <v>53.21</v>
      </c>
      <c r="E18" s="5">
        <v>1</v>
      </c>
      <c r="F18" s="8">
        <f t="shared" si="0"/>
        <v>53.21</v>
      </c>
    </row>
    <row r="19" outlineLevel="1" spans="1:6">
      <c r="A19" s="5">
        <v>17</v>
      </c>
      <c r="B19" s="6" t="s">
        <v>308</v>
      </c>
      <c r="C19" s="5" t="s">
        <v>232</v>
      </c>
      <c r="D19" s="7">
        <v>30.04</v>
      </c>
      <c r="E19" s="5">
        <v>1</v>
      </c>
      <c r="F19" s="8">
        <f t="shared" si="0"/>
        <v>30.04</v>
      </c>
    </row>
    <row r="20" outlineLevel="1" spans="1:6">
      <c r="A20" s="5">
        <v>18</v>
      </c>
      <c r="B20" s="6" t="s">
        <v>309</v>
      </c>
      <c r="C20" s="5" t="s">
        <v>232</v>
      </c>
      <c r="D20" s="7">
        <v>11.42</v>
      </c>
      <c r="E20" s="5">
        <v>1</v>
      </c>
      <c r="F20" s="8">
        <f t="shared" si="0"/>
        <v>11.42</v>
      </c>
    </row>
    <row r="21" outlineLevel="1" spans="1:6">
      <c r="A21" s="5">
        <v>19</v>
      </c>
      <c r="B21" s="6" t="s">
        <v>310</v>
      </c>
      <c r="C21" s="5" t="s">
        <v>232</v>
      </c>
      <c r="D21" s="7">
        <v>3.17</v>
      </c>
      <c r="E21" s="5">
        <v>1</v>
      </c>
      <c r="F21" s="8">
        <f t="shared" si="0"/>
        <v>3.17</v>
      </c>
    </row>
    <row r="22" outlineLevel="1" spans="1:6">
      <c r="A22" s="5">
        <v>20</v>
      </c>
      <c r="B22" s="6" t="s">
        <v>311</v>
      </c>
      <c r="C22" s="5" t="s">
        <v>232</v>
      </c>
      <c r="D22" s="7">
        <v>10.97</v>
      </c>
      <c r="E22" s="5">
        <v>1</v>
      </c>
      <c r="F22" s="8">
        <f t="shared" si="0"/>
        <v>10.97</v>
      </c>
    </row>
    <row r="23" outlineLevel="1" spans="1:6">
      <c r="A23" s="5">
        <v>21</v>
      </c>
      <c r="B23" s="6" t="s">
        <v>312</v>
      </c>
      <c r="C23" s="5" t="s">
        <v>232</v>
      </c>
      <c r="D23" s="7">
        <v>10.94</v>
      </c>
      <c r="E23" s="5">
        <v>1</v>
      </c>
      <c r="F23" s="8">
        <f t="shared" si="0"/>
        <v>10.94</v>
      </c>
    </row>
    <row r="24" outlineLevel="1" spans="1:6">
      <c r="A24" s="5">
        <v>22</v>
      </c>
      <c r="B24" s="6" t="s">
        <v>313</v>
      </c>
      <c r="C24" s="5" t="s">
        <v>232</v>
      </c>
      <c r="D24" s="7">
        <v>59.55</v>
      </c>
      <c r="E24" s="5">
        <v>1</v>
      </c>
      <c r="F24" s="8">
        <f t="shared" si="0"/>
        <v>59.55</v>
      </c>
    </row>
    <row r="25" ht="25.5" outlineLevel="1" spans="1:6">
      <c r="A25" s="5">
        <v>23</v>
      </c>
      <c r="B25" s="6" t="s">
        <v>314</v>
      </c>
      <c r="C25" s="5" t="s">
        <v>232</v>
      </c>
      <c r="D25" s="7">
        <v>34.23</v>
      </c>
      <c r="E25" s="5">
        <v>1</v>
      </c>
      <c r="F25" s="8">
        <f t="shared" si="0"/>
        <v>34.23</v>
      </c>
    </row>
    <row r="26" ht="25.5" outlineLevel="1" spans="1:6">
      <c r="A26" s="5">
        <v>24</v>
      </c>
      <c r="B26" s="6" t="s">
        <v>315</v>
      </c>
      <c r="C26" s="5" t="s">
        <v>232</v>
      </c>
      <c r="D26" s="7">
        <v>47.52</v>
      </c>
      <c r="E26" s="5">
        <v>1</v>
      </c>
      <c r="F26" s="8">
        <f t="shared" si="0"/>
        <v>47.52</v>
      </c>
    </row>
    <row r="27" ht="25.5" outlineLevel="1" spans="1:6">
      <c r="A27" s="5">
        <v>25</v>
      </c>
      <c r="B27" s="6" t="s">
        <v>316</v>
      </c>
      <c r="C27" s="5" t="s">
        <v>232</v>
      </c>
      <c r="D27" s="7">
        <v>26.51</v>
      </c>
      <c r="E27" s="5">
        <v>1</v>
      </c>
      <c r="F27" s="8">
        <f t="shared" si="0"/>
        <v>26.51</v>
      </c>
    </row>
    <row r="28" outlineLevel="1" spans="1:6">
      <c r="A28" s="5">
        <v>26</v>
      </c>
      <c r="B28" s="6" t="s">
        <v>317</v>
      </c>
      <c r="C28" s="5" t="s">
        <v>232</v>
      </c>
      <c r="D28" s="7">
        <v>18.48</v>
      </c>
      <c r="E28" s="5">
        <v>1</v>
      </c>
      <c r="F28" s="8">
        <f t="shared" si="0"/>
        <v>18.48</v>
      </c>
    </row>
    <row r="29" outlineLevel="1" spans="1:6">
      <c r="A29" s="5">
        <v>27</v>
      </c>
      <c r="B29" s="6" t="s">
        <v>318</v>
      </c>
      <c r="C29" s="5" t="s">
        <v>232</v>
      </c>
      <c r="D29" s="7">
        <v>11.05</v>
      </c>
      <c r="E29" s="5">
        <v>1</v>
      </c>
      <c r="F29" s="8">
        <f t="shared" si="0"/>
        <v>11.05</v>
      </c>
    </row>
    <row r="30" outlineLevel="1" spans="1:6">
      <c r="A30" s="5">
        <v>28</v>
      </c>
      <c r="B30" s="6" t="s">
        <v>319</v>
      </c>
      <c r="C30" s="5" t="s">
        <v>232</v>
      </c>
      <c r="D30" s="7">
        <v>10.56</v>
      </c>
      <c r="E30" s="5">
        <v>1</v>
      </c>
      <c r="F30" s="8">
        <f t="shared" si="0"/>
        <v>10.56</v>
      </c>
    </row>
    <row r="31" outlineLevel="1" spans="1:6">
      <c r="A31" s="5">
        <v>29</v>
      </c>
      <c r="B31" s="6" t="s">
        <v>320</v>
      </c>
      <c r="C31" s="5" t="s">
        <v>232</v>
      </c>
      <c r="D31" s="7">
        <v>11.17</v>
      </c>
      <c r="E31" s="5">
        <v>1</v>
      </c>
      <c r="F31" s="8">
        <f t="shared" si="0"/>
        <v>11.17</v>
      </c>
    </row>
    <row r="32" outlineLevel="1" spans="1:6">
      <c r="A32" s="5">
        <v>30</v>
      </c>
      <c r="B32" s="6" t="s">
        <v>321</v>
      </c>
      <c r="C32" s="5" t="s">
        <v>232</v>
      </c>
      <c r="D32" s="7">
        <v>12.94</v>
      </c>
      <c r="E32" s="5">
        <v>1</v>
      </c>
      <c r="F32" s="8">
        <f t="shared" si="0"/>
        <v>12.94</v>
      </c>
    </row>
    <row r="33" outlineLevel="1" spans="1:6">
      <c r="A33" s="5">
        <v>31</v>
      </c>
      <c r="B33" s="6" t="s">
        <v>322</v>
      </c>
      <c r="C33" s="5" t="s">
        <v>232</v>
      </c>
      <c r="D33" s="7">
        <v>13.87</v>
      </c>
      <c r="E33" s="5">
        <v>1</v>
      </c>
      <c r="F33" s="8">
        <f t="shared" si="0"/>
        <v>13.87</v>
      </c>
    </row>
    <row r="34" outlineLevel="1" spans="1:6">
      <c r="A34" s="5">
        <v>32</v>
      </c>
      <c r="B34" s="6" t="s">
        <v>323</v>
      </c>
      <c r="C34" s="5" t="s">
        <v>232</v>
      </c>
      <c r="D34" s="7">
        <v>5.94</v>
      </c>
      <c r="E34" s="5">
        <v>1</v>
      </c>
      <c r="F34" s="8">
        <f t="shared" si="0"/>
        <v>5.94</v>
      </c>
    </row>
    <row r="35" outlineLevel="1" spans="1:6">
      <c r="A35" s="5">
        <v>33</v>
      </c>
      <c r="B35" s="6" t="s">
        <v>324</v>
      </c>
      <c r="C35" s="5" t="s">
        <v>232</v>
      </c>
      <c r="D35" s="7">
        <v>156.51</v>
      </c>
      <c r="E35" s="5">
        <v>1</v>
      </c>
      <c r="F35" s="8">
        <f t="shared" ref="F35:F66" si="1">TRUNC((E35*D35),2)</f>
        <v>156.51</v>
      </c>
    </row>
    <row r="36" outlineLevel="1" spans="1:6">
      <c r="A36" s="5">
        <v>34</v>
      </c>
      <c r="B36" s="6" t="s">
        <v>325</v>
      </c>
      <c r="C36" s="5" t="s">
        <v>232</v>
      </c>
      <c r="D36" s="7">
        <v>17.12</v>
      </c>
      <c r="E36" s="5">
        <v>1</v>
      </c>
      <c r="F36" s="8">
        <f t="shared" si="1"/>
        <v>17.12</v>
      </c>
    </row>
    <row r="37" outlineLevel="1" spans="1:6">
      <c r="A37" s="5">
        <v>35</v>
      </c>
      <c r="B37" s="6" t="s">
        <v>326</v>
      </c>
      <c r="C37" s="5" t="s">
        <v>232</v>
      </c>
      <c r="D37" s="7">
        <v>17.27</v>
      </c>
      <c r="E37" s="5">
        <v>1</v>
      </c>
      <c r="F37" s="8">
        <f t="shared" si="1"/>
        <v>17.27</v>
      </c>
    </row>
    <row r="38" outlineLevel="1" spans="1:6">
      <c r="A38" s="5">
        <v>36</v>
      </c>
      <c r="B38" s="6" t="s">
        <v>327</v>
      </c>
      <c r="C38" s="5" t="s">
        <v>232</v>
      </c>
      <c r="D38" s="7">
        <v>15.8</v>
      </c>
      <c r="E38" s="5">
        <v>1</v>
      </c>
      <c r="F38" s="8">
        <f t="shared" si="1"/>
        <v>15.8</v>
      </c>
    </row>
    <row r="39" outlineLevel="1" spans="1:6">
      <c r="A39" s="5">
        <v>37</v>
      </c>
      <c r="B39" s="6" t="s">
        <v>328</v>
      </c>
      <c r="C39" s="5" t="s">
        <v>232</v>
      </c>
      <c r="D39" s="7">
        <v>17.34</v>
      </c>
      <c r="E39" s="5">
        <v>1</v>
      </c>
      <c r="F39" s="8">
        <f t="shared" si="1"/>
        <v>17.34</v>
      </c>
    </row>
    <row r="40" ht="25.5" outlineLevel="1" spans="1:6">
      <c r="A40" s="5">
        <v>38</v>
      </c>
      <c r="B40" s="6" t="s">
        <v>329</v>
      </c>
      <c r="C40" s="5" t="s">
        <v>232</v>
      </c>
      <c r="D40" s="7">
        <v>36.4</v>
      </c>
      <c r="E40" s="5">
        <v>1</v>
      </c>
      <c r="F40" s="8">
        <f t="shared" si="1"/>
        <v>36.4</v>
      </c>
    </row>
    <row r="41" ht="25.5" outlineLevel="1" spans="1:6">
      <c r="A41" s="5">
        <v>39</v>
      </c>
      <c r="B41" s="6" t="s">
        <v>330</v>
      </c>
      <c r="C41" s="5" t="s">
        <v>232</v>
      </c>
      <c r="D41" s="7">
        <v>50.12</v>
      </c>
      <c r="E41" s="5">
        <v>1</v>
      </c>
      <c r="F41" s="8">
        <f t="shared" si="1"/>
        <v>50.12</v>
      </c>
    </row>
    <row r="42" outlineLevel="1" spans="1:6">
      <c r="A42" s="5">
        <v>40</v>
      </c>
      <c r="B42" s="6" t="s">
        <v>331</v>
      </c>
      <c r="C42" s="5" t="s">
        <v>232</v>
      </c>
      <c r="D42" s="7">
        <v>5.85</v>
      </c>
      <c r="E42" s="5">
        <v>1</v>
      </c>
      <c r="F42" s="8">
        <f t="shared" si="1"/>
        <v>5.85</v>
      </c>
    </row>
    <row r="43" outlineLevel="1" spans="1:6">
      <c r="A43" s="5">
        <v>41</v>
      </c>
      <c r="B43" s="6" t="s">
        <v>332</v>
      </c>
      <c r="C43" s="5" t="s">
        <v>232</v>
      </c>
      <c r="D43" s="7">
        <v>19.39</v>
      </c>
      <c r="E43" s="5">
        <v>1</v>
      </c>
      <c r="F43" s="8">
        <f t="shared" si="1"/>
        <v>19.39</v>
      </c>
    </row>
    <row r="44" outlineLevel="1" spans="1:6">
      <c r="A44" s="5">
        <v>42</v>
      </c>
      <c r="B44" s="6" t="s">
        <v>333</v>
      </c>
      <c r="C44" s="5" t="s">
        <v>232</v>
      </c>
      <c r="D44" s="7">
        <v>16.05</v>
      </c>
      <c r="E44" s="5">
        <v>1</v>
      </c>
      <c r="F44" s="8">
        <f t="shared" si="1"/>
        <v>16.05</v>
      </c>
    </row>
    <row r="45" outlineLevel="1" spans="1:6">
      <c r="A45" s="5">
        <v>43</v>
      </c>
      <c r="B45" s="6" t="s">
        <v>334</v>
      </c>
      <c r="C45" s="5" t="s">
        <v>232</v>
      </c>
      <c r="D45" s="7">
        <v>67.51</v>
      </c>
      <c r="E45" s="5">
        <v>1</v>
      </c>
      <c r="F45" s="8">
        <f t="shared" si="1"/>
        <v>67.51</v>
      </c>
    </row>
    <row r="46" outlineLevel="1" spans="1:6">
      <c r="A46" s="5">
        <v>44</v>
      </c>
      <c r="B46" s="6" t="s">
        <v>335</v>
      </c>
      <c r="C46" s="5" t="s">
        <v>232</v>
      </c>
      <c r="D46" s="7">
        <v>11.48</v>
      </c>
      <c r="E46" s="5">
        <v>1</v>
      </c>
      <c r="F46" s="8">
        <f t="shared" si="1"/>
        <v>11.48</v>
      </c>
    </row>
    <row r="47" outlineLevel="1" spans="1:8">
      <c r="A47" s="5">
        <v>45</v>
      </c>
      <c r="B47" s="6" t="s">
        <v>336</v>
      </c>
      <c r="C47" s="5" t="s">
        <v>232</v>
      </c>
      <c r="D47" s="7">
        <v>4.3</v>
      </c>
      <c r="E47" s="5">
        <v>1</v>
      </c>
      <c r="F47" s="8">
        <f t="shared" si="1"/>
        <v>4.3</v>
      </c>
      <c r="H47" s="14" t="s">
        <v>337</v>
      </c>
    </row>
    <row r="48" outlineLevel="1" spans="1:6">
      <c r="A48" s="5">
        <v>46</v>
      </c>
      <c r="B48" s="6" t="s">
        <v>338</v>
      </c>
      <c r="C48" s="5" t="s">
        <v>232</v>
      </c>
      <c r="D48" s="7">
        <v>20.65</v>
      </c>
      <c r="E48" s="5">
        <v>1</v>
      </c>
      <c r="F48" s="8">
        <f t="shared" si="1"/>
        <v>20.65</v>
      </c>
    </row>
    <row r="49" ht="25.5" outlineLevel="1" spans="1:6">
      <c r="A49" s="5">
        <v>47</v>
      </c>
      <c r="B49" s="6" t="s">
        <v>339</v>
      </c>
      <c r="C49" s="5" t="s">
        <v>232</v>
      </c>
      <c r="D49" s="7">
        <v>32.44</v>
      </c>
      <c r="E49" s="5">
        <v>1</v>
      </c>
      <c r="F49" s="8">
        <f t="shared" si="1"/>
        <v>32.44</v>
      </c>
    </row>
    <row r="50" ht="25.5" outlineLevel="1" spans="1:6">
      <c r="A50" s="5">
        <v>48</v>
      </c>
      <c r="B50" s="6" t="s">
        <v>340</v>
      </c>
      <c r="C50" s="5" t="s">
        <v>232</v>
      </c>
      <c r="D50" s="7">
        <v>57.2</v>
      </c>
      <c r="E50" s="5">
        <v>2</v>
      </c>
      <c r="F50" s="8">
        <f t="shared" si="1"/>
        <v>114.4</v>
      </c>
    </row>
    <row r="51" outlineLevel="1" spans="1:6">
      <c r="A51" s="5">
        <v>49</v>
      </c>
      <c r="B51" s="6" t="s">
        <v>341</v>
      </c>
      <c r="C51" s="5" t="s">
        <v>232</v>
      </c>
      <c r="D51" s="7">
        <v>23.51</v>
      </c>
      <c r="E51" s="5">
        <v>1</v>
      </c>
      <c r="F51" s="8">
        <f t="shared" si="1"/>
        <v>23.51</v>
      </c>
    </row>
    <row r="52" outlineLevel="1" spans="1:6">
      <c r="A52" s="5">
        <v>50</v>
      </c>
      <c r="B52" s="6" t="s">
        <v>342</v>
      </c>
      <c r="C52" s="5" t="s">
        <v>232</v>
      </c>
      <c r="D52" s="7">
        <v>31.86</v>
      </c>
      <c r="E52" s="5">
        <v>1</v>
      </c>
      <c r="F52" s="8">
        <f t="shared" si="1"/>
        <v>31.86</v>
      </c>
    </row>
    <row r="53" outlineLevel="1" spans="1:6">
      <c r="A53" s="5">
        <v>51</v>
      </c>
      <c r="B53" s="6" t="s">
        <v>343</v>
      </c>
      <c r="C53" s="5" t="s">
        <v>232</v>
      </c>
      <c r="D53" s="7">
        <v>14.91</v>
      </c>
      <c r="E53" s="5">
        <v>1</v>
      </c>
      <c r="F53" s="8">
        <f t="shared" si="1"/>
        <v>14.91</v>
      </c>
    </row>
    <row r="54" ht="25.5" outlineLevel="1" spans="1:6">
      <c r="A54" s="5">
        <v>52</v>
      </c>
      <c r="B54" s="6" t="s">
        <v>344</v>
      </c>
      <c r="C54" s="5" t="s">
        <v>232</v>
      </c>
      <c r="D54" s="7">
        <v>25.84</v>
      </c>
      <c r="E54" s="5">
        <v>1</v>
      </c>
      <c r="F54" s="8">
        <f t="shared" si="1"/>
        <v>25.84</v>
      </c>
    </row>
    <row r="55" ht="25.5" outlineLevel="1" spans="1:6">
      <c r="A55" s="5">
        <v>53</v>
      </c>
      <c r="B55" s="6" t="s">
        <v>345</v>
      </c>
      <c r="C55" s="5" t="s">
        <v>232</v>
      </c>
      <c r="D55" s="7">
        <v>145.26</v>
      </c>
      <c r="E55" s="5">
        <v>1</v>
      </c>
      <c r="F55" s="8">
        <f t="shared" si="1"/>
        <v>145.26</v>
      </c>
    </row>
    <row r="56" outlineLevel="1" spans="1:6">
      <c r="A56" s="5">
        <v>54</v>
      </c>
      <c r="B56" s="6" t="s">
        <v>346</v>
      </c>
      <c r="C56" s="5" t="s">
        <v>232</v>
      </c>
      <c r="D56" s="7">
        <v>11.02</v>
      </c>
      <c r="E56" s="5">
        <v>1</v>
      </c>
      <c r="F56" s="8">
        <f t="shared" si="1"/>
        <v>11.02</v>
      </c>
    </row>
    <row r="57" ht="25.5" outlineLevel="1" spans="1:6">
      <c r="A57" s="5">
        <v>55</v>
      </c>
      <c r="B57" s="6" t="s">
        <v>347</v>
      </c>
      <c r="C57" s="5" t="s">
        <v>232</v>
      </c>
      <c r="D57" s="7">
        <v>51.14</v>
      </c>
      <c r="E57" s="5">
        <v>1</v>
      </c>
      <c r="F57" s="8">
        <f t="shared" si="1"/>
        <v>51.14</v>
      </c>
    </row>
    <row r="58" ht="25.5" outlineLevel="1" spans="1:6">
      <c r="A58" s="5">
        <v>56</v>
      </c>
      <c r="B58" s="6" t="s">
        <v>348</v>
      </c>
      <c r="C58" s="5" t="s">
        <v>232</v>
      </c>
      <c r="D58" s="7">
        <v>336.05</v>
      </c>
      <c r="E58" s="5">
        <v>1</v>
      </c>
      <c r="F58" s="8">
        <f t="shared" si="1"/>
        <v>336.05</v>
      </c>
    </row>
    <row r="59" outlineLevel="1" spans="1:6">
      <c r="A59" s="5">
        <v>57</v>
      </c>
      <c r="B59" s="6" t="s">
        <v>349</v>
      </c>
      <c r="C59" s="5" t="s">
        <v>232</v>
      </c>
      <c r="D59" s="7">
        <v>37.17</v>
      </c>
      <c r="E59" s="5">
        <v>1</v>
      </c>
      <c r="F59" s="8">
        <f t="shared" si="1"/>
        <v>37.17</v>
      </c>
    </row>
    <row r="60" ht="25.5" outlineLevel="1" spans="1:6">
      <c r="A60" s="5">
        <v>58</v>
      </c>
      <c r="B60" s="6" t="s">
        <v>350</v>
      </c>
      <c r="C60" s="5" t="s">
        <v>232</v>
      </c>
      <c r="D60" s="7">
        <v>60.38</v>
      </c>
      <c r="E60" s="5">
        <v>1</v>
      </c>
      <c r="F60" s="8">
        <f t="shared" si="1"/>
        <v>60.38</v>
      </c>
    </row>
    <row r="61" outlineLevel="1" spans="1:6">
      <c r="A61" s="5">
        <v>59</v>
      </c>
      <c r="B61" s="6" t="s">
        <v>351</v>
      </c>
      <c r="C61" s="5" t="s">
        <v>232</v>
      </c>
      <c r="D61" s="7">
        <v>21.91</v>
      </c>
      <c r="E61" s="5">
        <v>1</v>
      </c>
      <c r="F61" s="8">
        <f t="shared" si="1"/>
        <v>21.91</v>
      </c>
    </row>
    <row r="62" outlineLevel="1" spans="1:6">
      <c r="A62" s="5">
        <v>60</v>
      </c>
      <c r="B62" s="6" t="s">
        <v>352</v>
      </c>
      <c r="C62" s="5" t="s">
        <v>232</v>
      </c>
      <c r="D62" s="7">
        <v>58.48</v>
      </c>
      <c r="E62" s="5">
        <v>1</v>
      </c>
      <c r="F62" s="8">
        <f t="shared" si="1"/>
        <v>58.48</v>
      </c>
    </row>
    <row r="63" outlineLevel="1" spans="1:6">
      <c r="A63" s="5">
        <v>61</v>
      </c>
      <c r="B63" s="6" t="s">
        <v>353</v>
      </c>
      <c r="C63" s="5" t="s">
        <v>232</v>
      </c>
      <c r="D63" s="7">
        <v>31.66</v>
      </c>
      <c r="E63" s="5">
        <v>1</v>
      </c>
      <c r="F63" s="8">
        <f t="shared" si="1"/>
        <v>31.66</v>
      </c>
    </row>
    <row r="64" ht="25.5" outlineLevel="1" spans="1:8">
      <c r="A64" s="5">
        <v>62</v>
      </c>
      <c r="B64" s="6" t="s">
        <v>354</v>
      </c>
      <c r="C64" s="5" t="s">
        <v>232</v>
      </c>
      <c r="D64" s="7">
        <v>19.27</v>
      </c>
      <c r="E64" s="5">
        <v>1</v>
      </c>
      <c r="F64" s="8">
        <f t="shared" si="1"/>
        <v>19.27</v>
      </c>
      <c r="H64" s="14"/>
    </row>
    <row r="65" ht="38.25" outlineLevel="1" spans="1:6">
      <c r="A65" s="5">
        <v>63</v>
      </c>
      <c r="B65" s="6" t="s">
        <v>355</v>
      </c>
      <c r="C65" s="5" t="s">
        <v>232</v>
      </c>
      <c r="D65" s="7">
        <v>179.81</v>
      </c>
      <c r="E65" s="5">
        <v>1</v>
      </c>
      <c r="F65" s="8">
        <f t="shared" si="1"/>
        <v>179.81</v>
      </c>
    </row>
    <row r="66" outlineLevel="1" spans="1:6">
      <c r="A66" s="5">
        <v>64</v>
      </c>
      <c r="B66" s="6" t="s">
        <v>356</v>
      </c>
      <c r="C66" s="5" t="s">
        <v>232</v>
      </c>
      <c r="D66" s="7">
        <v>168.05</v>
      </c>
      <c r="E66" s="5">
        <v>1</v>
      </c>
      <c r="F66" s="8">
        <f t="shared" si="1"/>
        <v>168.05</v>
      </c>
    </row>
    <row r="67" ht="25.5" outlineLevel="1" spans="1:6">
      <c r="A67" s="5">
        <v>65</v>
      </c>
      <c r="B67" s="6" t="s">
        <v>357</v>
      </c>
      <c r="C67" s="5" t="s">
        <v>232</v>
      </c>
      <c r="D67" s="7">
        <v>223.75</v>
      </c>
      <c r="E67" s="5">
        <v>1</v>
      </c>
      <c r="F67" s="8">
        <f t="shared" ref="F67:F98" si="2">TRUNC((E67*D67),2)</f>
        <v>223.75</v>
      </c>
    </row>
    <row r="68" outlineLevel="1" spans="1:6">
      <c r="A68" s="5">
        <v>66</v>
      </c>
      <c r="B68" s="6" t="s">
        <v>358</v>
      </c>
      <c r="C68" s="5" t="s">
        <v>232</v>
      </c>
      <c r="D68" s="7">
        <v>11.73</v>
      </c>
      <c r="E68" s="5">
        <v>1</v>
      </c>
      <c r="F68" s="8">
        <f t="shared" si="2"/>
        <v>11.73</v>
      </c>
    </row>
    <row r="69" outlineLevel="1" spans="1:6">
      <c r="A69" s="5">
        <v>67</v>
      </c>
      <c r="B69" s="6" t="s">
        <v>359</v>
      </c>
      <c r="C69" s="5" t="s">
        <v>232</v>
      </c>
      <c r="D69" s="7">
        <v>30.17</v>
      </c>
      <c r="E69" s="5">
        <v>2</v>
      </c>
      <c r="F69" s="8">
        <f t="shared" si="2"/>
        <v>60.34</v>
      </c>
    </row>
    <row r="70" outlineLevel="1" spans="1:6">
      <c r="A70" s="5">
        <v>68</v>
      </c>
      <c r="B70" s="6" t="s">
        <v>360</v>
      </c>
      <c r="C70" s="5" t="s">
        <v>232</v>
      </c>
      <c r="D70" s="7">
        <v>300.94</v>
      </c>
      <c r="E70" s="5">
        <v>1</v>
      </c>
      <c r="F70" s="8">
        <f t="shared" si="2"/>
        <v>300.94</v>
      </c>
    </row>
    <row r="71" outlineLevel="1" spans="1:6">
      <c r="A71" s="5">
        <v>69</v>
      </c>
      <c r="B71" s="6" t="s">
        <v>361</v>
      </c>
      <c r="C71" s="5" t="s">
        <v>232</v>
      </c>
      <c r="D71" s="7">
        <v>39.32</v>
      </c>
      <c r="E71" s="5">
        <v>1</v>
      </c>
      <c r="F71" s="8">
        <f t="shared" si="2"/>
        <v>39.32</v>
      </c>
    </row>
    <row r="72" ht="25.5" outlineLevel="1" spans="1:6">
      <c r="A72" s="5">
        <v>70</v>
      </c>
      <c r="B72" s="6" t="s">
        <v>362</v>
      </c>
      <c r="C72" s="5" t="s">
        <v>232</v>
      </c>
      <c r="D72" s="7">
        <v>27.28</v>
      </c>
      <c r="E72" s="5">
        <v>1</v>
      </c>
      <c r="F72" s="8">
        <f t="shared" si="2"/>
        <v>27.28</v>
      </c>
    </row>
    <row r="73" outlineLevel="1" spans="1:6">
      <c r="A73" s="5">
        <v>71</v>
      </c>
      <c r="B73" s="6" t="s">
        <v>363</v>
      </c>
      <c r="C73" s="5" t="s">
        <v>232</v>
      </c>
      <c r="D73" s="7">
        <v>41.48</v>
      </c>
      <c r="E73" s="5">
        <v>1</v>
      </c>
      <c r="F73" s="8">
        <f t="shared" si="2"/>
        <v>41.48</v>
      </c>
    </row>
    <row r="74" outlineLevel="1" spans="1:6">
      <c r="A74" s="5">
        <v>72</v>
      </c>
      <c r="B74" s="6" t="s">
        <v>364</v>
      </c>
      <c r="C74" s="5" t="s">
        <v>232</v>
      </c>
      <c r="D74" s="7">
        <v>24.89</v>
      </c>
      <c r="E74" s="5">
        <v>1</v>
      </c>
      <c r="F74" s="8">
        <f t="shared" si="2"/>
        <v>24.89</v>
      </c>
    </row>
    <row r="75" ht="25.5" outlineLevel="1" spans="1:6">
      <c r="A75" s="5">
        <v>73</v>
      </c>
      <c r="B75" s="6" t="s">
        <v>365</v>
      </c>
      <c r="C75" s="5" t="s">
        <v>232</v>
      </c>
      <c r="D75" s="7">
        <v>212.03</v>
      </c>
      <c r="E75" s="5">
        <v>1</v>
      </c>
      <c r="F75" s="8">
        <f t="shared" si="2"/>
        <v>212.03</v>
      </c>
    </row>
    <row r="76" ht="38.25" outlineLevel="1" spans="1:6">
      <c r="A76" s="5">
        <v>74</v>
      </c>
      <c r="B76" s="6" t="s">
        <v>366</v>
      </c>
      <c r="C76" s="5" t="s">
        <v>232</v>
      </c>
      <c r="D76" s="7">
        <v>162.11</v>
      </c>
      <c r="E76" s="5">
        <v>1</v>
      </c>
      <c r="F76" s="8">
        <f t="shared" si="2"/>
        <v>162.11</v>
      </c>
    </row>
    <row r="77" ht="38.25" outlineLevel="1" spans="1:6">
      <c r="A77" s="5">
        <v>75</v>
      </c>
      <c r="B77" s="6" t="s">
        <v>367</v>
      </c>
      <c r="C77" s="5" t="s">
        <v>232</v>
      </c>
      <c r="D77" s="7">
        <v>35.93</v>
      </c>
      <c r="E77" s="5">
        <v>1</v>
      </c>
      <c r="F77" s="8">
        <f t="shared" si="2"/>
        <v>35.93</v>
      </c>
    </row>
    <row r="78" outlineLevel="1" spans="1:6">
      <c r="A78" s="5">
        <v>76</v>
      </c>
      <c r="B78" s="6" t="s">
        <v>368</v>
      </c>
      <c r="C78" s="5" t="s">
        <v>232</v>
      </c>
      <c r="D78" s="7">
        <v>19.79</v>
      </c>
      <c r="E78" s="5">
        <v>1</v>
      </c>
      <c r="F78" s="8">
        <f t="shared" si="2"/>
        <v>19.79</v>
      </c>
    </row>
    <row r="79" outlineLevel="1" spans="1:6">
      <c r="A79" s="5">
        <v>77</v>
      </c>
      <c r="B79" s="6" t="s">
        <v>369</v>
      </c>
      <c r="C79" s="5" t="s">
        <v>232</v>
      </c>
      <c r="D79" s="7">
        <v>32.63</v>
      </c>
      <c r="E79" s="5">
        <v>1</v>
      </c>
      <c r="F79" s="8">
        <f t="shared" si="2"/>
        <v>32.63</v>
      </c>
    </row>
    <row r="80" outlineLevel="1" spans="1:6">
      <c r="A80" s="5">
        <v>78</v>
      </c>
      <c r="B80" s="6" t="s">
        <v>370</v>
      </c>
      <c r="C80" s="5" t="s">
        <v>232</v>
      </c>
      <c r="D80" s="7">
        <v>34.48</v>
      </c>
      <c r="E80" s="5">
        <v>1</v>
      </c>
      <c r="F80" s="8">
        <f t="shared" si="2"/>
        <v>34.48</v>
      </c>
    </row>
    <row r="81" outlineLevel="1" spans="1:6">
      <c r="A81" s="5">
        <v>79</v>
      </c>
      <c r="B81" s="6" t="s">
        <v>371</v>
      </c>
      <c r="C81" s="5" t="s">
        <v>232</v>
      </c>
      <c r="D81" s="7">
        <v>10.14</v>
      </c>
      <c r="E81" s="5">
        <v>1</v>
      </c>
      <c r="F81" s="8">
        <f t="shared" si="2"/>
        <v>10.14</v>
      </c>
    </row>
    <row r="82" outlineLevel="1" spans="1:6">
      <c r="A82" s="5">
        <v>80</v>
      </c>
      <c r="B82" s="6" t="s">
        <v>372</v>
      </c>
      <c r="C82" s="5" t="s">
        <v>232</v>
      </c>
      <c r="D82" s="7">
        <v>60.25</v>
      </c>
      <c r="E82" s="5">
        <v>1</v>
      </c>
      <c r="F82" s="8">
        <f t="shared" si="2"/>
        <v>60.25</v>
      </c>
    </row>
    <row r="83" outlineLevel="1" spans="1:6">
      <c r="A83" s="5">
        <v>81</v>
      </c>
      <c r="B83" s="6" t="s">
        <v>373</v>
      </c>
      <c r="C83" s="5" t="s">
        <v>232</v>
      </c>
      <c r="D83" s="7">
        <v>28.92</v>
      </c>
      <c r="E83" s="5">
        <v>1</v>
      </c>
      <c r="F83" s="8">
        <f t="shared" si="2"/>
        <v>28.92</v>
      </c>
    </row>
    <row r="84" outlineLevel="1" spans="1:6">
      <c r="A84" s="5">
        <v>82</v>
      </c>
      <c r="B84" s="6" t="s">
        <v>374</v>
      </c>
      <c r="C84" s="5" t="s">
        <v>232</v>
      </c>
      <c r="D84" s="7">
        <v>26.3</v>
      </c>
      <c r="E84" s="5">
        <v>1</v>
      </c>
      <c r="F84" s="8">
        <f t="shared" si="2"/>
        <v>26.3</v>
      </c>
    </row>
    <row r="85" outlineLevel="1" spans="1:6">
      <c r="A85" s="5">
        <v>83</v>
      </c>
      <c r="B85" s="6" t="s">
        <v>375</v>
      </c>
      <c r="C85" s="5" t="s">
        <v>232</v>
      </c>
      <c r="D85" s="7">
        <v>33.81</v>
      </c>
      <c r="E85" s="5">
        <v>1</v>
      </c>
      <c r="F85" s="8">
        <f t="shared" si="2"/>
        <v>33.81</v>
      </c>
    </row>
    <row r="86" outlineLevel="1" spans="1:6">
      <c r="A86" s="5">
        <v>84</v>
      </c>
      <c r="B86" s="6" t="s">
        <v>376</v>
      </c>
      <c r="C86" s="5" t="s">
        <v>232</v>
      </c>
      <c r="D86" s="7">
        <v>90.41</v>
      </c>
      <c r="E86" s="5">
        <v>1</v>
      </c>
      <c r="F86" s="8">
        <f t="shared" si="2"/>
        <v>90.41</v>
      </c>
    </row>
    <row r="87" outlineLevel="1" spans="1:6">
      <c r="A87" s="5">
        <v>85</v>
      </c>
      <c r="B87" s="6" t="s">
        <v>377</v>
      </c>
      <c r="C87" s="5" t="s">
        <v>232</v>
      </c>
      <c r="D87" s="7">
        <v>91.9</v>
      </c>
      <c r="E87" s="5">
        <v>1</v>
      </c>
      <c r="F87" s="8">
        <f t="shared" si="2"/>
        <v>91.9</v>
      </c>
    </row>
    <row r="88" outlineLevel="1" spans="1:6">
      <c r="A88" s="5">
        <v>86</v>
      </c>
      <c r="B88" s="6" t="s">
        <v>378</v>
      </c>
      <c r="C88" s="5" t="s">
        <v>232</v>
      </c>
      <c r="D88" s="7">
        <v>2.98</v>
      </c>
      <c r="E88" s="5">
        <v>1</v>
      </c>
      <c r="F88" s="8">
        <f t="shared" si="2"/>
        <v>2.98</v>
      </c>
    </row>
    <row r="89" outlineLevel="1" spans="1:6">
      <c r="A89" s="5">
        <v>87</v>
      </c>
      <c r="B89" s="6" t="s">
        <v>379</v>
      </c>
      <c r="C89" s="5" t="s">
        <v>232</v>
      </c>
      <c r="D89" s="7">
        <v>5.06</v>
      </c>
      <c r="E89" s="5">
        <v>1</v>
      </c>
      <c r="F89" s="8">
        <f t="shared" si="2"/>
        <v>5.06</v>
      </c>
    </row>
    <row r="90" outlineLevel="1" spans="1:6">
      <c r="A90" s="5">
        <v>88</v>
      </c>
      <c r="B90" s="6" t="s">
        <v>380</v>
      </c>
      <c r="C90" s="5" t="s">
        <v>232</v>
      </c>
      <c r="D90" s="7">
        <v>13.86</v>
      </c>
      <c r="E90" s="5">
        <v>1</v>
      </c>
      <c r="F90" s="8">
        <f t="shared" si="2"/>
        <v>13.86</v>
      </c>
    </row>
    <row r="91" ht="25.5" outlineLevel="1" spans="1:6">
      <c r="A91" s="5">
        <v>89</v>
      </c>
      <c r="B91" s="6" t="s">
        <v>381</v>
      </c>
      <c r="C91" s="5" t="s">
        <v>232</v>
      </c>
      <c r="D91" s="7">
        <v>23.46</v>
      </c>
      <c r="E91" s="5">
        <v>1</v>
      </c>
      <c r="F91" s="8">
        <f t="shared" si="2"/>
        <v>23.46</v>
      </c>
    </row>
    <row r="92" outlineLevel="1" spans="1:6">
      <c r="A92" s="5">
        <v>90</v>
      </c>
      <c r="B92" s="6" t="s">
        <v>382</v>
      </c>
      <c r="C92" s="5" t="s">
        <v>232</v>
      </c>
      <c r="D92" s="7">
        <v>40.57</v>
      </c>
      <c r="E92" s="5">
        <v>1</v>
      </c>
      <c r="F92" s="8">
        <f t="shared" si="2"/>
        <v>40.57</v>
      </c>
    </row>
    <row r="93" outlineLevel="1" spans="1:6">
      <c r="A93" s="5">
        <v>91</v>
      </c>
      <c r="B93" s="6" t="s">
        <v>383</v>
      </c>
      <c r="C93" s="5" t="s">
        <v>232</v>
      </c>
      <c r="D93" s="7">
        <v>17.06</v>
      </c>
      <c r="E93" s="5">
        <v>1</v>
      </c>
      <c r="F93" s="8">
        <f t="shared" si="2"/>
        <v>17.06</v>
      </c>
    </row>
    <row r="94" outlineLevel="1" spans="1:6">
      <c r="A94" s="5">
        <v>92</v>
      </c>
      <c r="B94" s="6" t="s">
        <v>384</v>
      </c>
      <c r="C94" s="5" t="s">
        <v>232</v>
      </c>
      <c r="D94" s="7">
        <v>36.48</v>
      </c>
      <c r="E94" s="5">
        <v>1</v>
      </c>
      <c r="F94" s="8">
        <f t="shared" si="2"/>
        <v>36.48</v>
      </c>
    </row>
    <row r="95" outlineLevel="1" spans="1:6">
      <c r="A95" s="5">
        <v>93</v>
      </c>
      <c r="B95" s="6" t="s">
        <v>385</v>
      </c>
      <c r="C95" s="5" t="s">
        <v>232</v>
      </c>
      <c r="D95" s="7">
        <v>48.88</v>
      </c>
      <c r="E95" s="5">
        <v>1</v>
      </c>
      <c r="F95" s="8">
        <f t="shared" si="2"/>
        <v>48.88</v>
      </c>
    </row>
    <row r="96" outlineLevel="1" spans="1:6">
      <c r="A96" s="5">
        <v>94</v>
      </c>
      <c r="B96" s="6" t="s">
        <v>386</v>
      </c>
      <c r="C96" s="5" t="s">
        <v>232</v>
      </c>
      <c r="D96" s="7">
        <v>4.28</v>
      </c>
      <c r="E96" s="5">
        <v>1</v>
      </c>
      <c r="F96" s="8">
        <f t="shared" si="2"/>
        <v>4.28</v>
      </c>
    </row>
    <row r="97" outlineLevel="1" spans="1:6">
      <c r="A97" s="5">
        <v>95</v>
      </c>
      <c r="B97" s="6" t="s">
        <v>387</v>
      </c>
      <c r="C97" s="5" t="s">
        <v>232</v>
      </c>
      <c r="D97" s="7">
        <v>5.77</v>
      </c>
      <c r="E97" s="5">
        <v>1</v>
      </c>
      <c r="F97" s="8">
        <f t="shared" si="2"/>
        <v>5.77</v>
      </c>
    </row>
    <row r="98" outlineLevel="1" spans="1:6">
      <c r="A98" s="5">
        <v>96</v>
      </c>
      <c r="B98" s="6" t="s">
        <v>388</v>
      </c>
      <c r="C98" s="5" t="s">
        <v>232</v>
      </c>
      <c r="D98" s="7">
        <v>7.37</v>
      </c>
      <c r="E98" s="5">
        <v>1</v>
      </c>
      <c r="F98" s="8">
        <f t="shared" si="2"/>
        <v>7.37</v>
      </c>
    </row>
    <row r="99" outlineLevel="1" spans="1:6">
      <c r="A99" s="5">
        <v>97</v>
      </c>
      <c r="B99" s="6" t="s">
        <v>389</v>
      </c>
      <c r="C99" s="5" t="s">
        <v>232</v>
      </c>
      <c r="D99" s="7">
        <v>21.67</v>
      </c>
      <c r="E99" s="5">
        <v>1</v>
      </c>
      <c r="F99" s="8">
        <f t="shared" ref="F99:F109" si="3">TRUNC((E99*D99),2)</f>
        <v>21.67</v>
      </c>
    </row>
    <row r="100" outlineLevel="1" spans="1:6">
      <c r="A100" s="5">
        <v>98</v>
      </c>
      <c r="B100" s="6" t="s">
        <v>390</v>
      </c>
      <c r="C100" s="5" t="s">
        <v>232</v>
      </c>
      <c r="D100" s="7">
        <v>20.91</v>
      </c>
      <c r="E100" s="5">
        <v>1</v>
      </c>
      <c r="F100" s="8">
        <f t="shared" si="3"/>
        <v>20.91</v>
      </c>
    </row>
    <row r="101" ht="25.5" outlineLevel="1" spans="1:6">
      <c r="A101" s="5">
        <v>99</v>
      </c>
      <c r="B101" s="6" t="s">
        <v>391</v>
      </c>
      <c r="C101" s="5" t="s">
        <v>232</v>
      </c>
      <c r="D101" s="7">
        <v>39.33</v>
      </c>
      <c r="E101" s="5">
        <v>1</v>
      </c>
      <c r="F101" s="8">
        <f t="shared" si="3"/>
        <v>39.33</v>
      </c>
    </row>
    <row r="102" outlineLevel="1" spans="1:6">
      <c r="A102" s="5">
        <v>100</v>
      </c>
      <c r="B102" s="6" t="s">
        <v>392</v>
      </c>
      <c r="C102" s="5" t="s">
        <v>232</v>
      </c>
      <c r="D102" s="7">
        <v>31.98</v>
      </c>
      <c r="E102" s="5">
        <v>1</v>
      </c>
      <c r="F102" s="8">
        <f t="shared" si="3"/>
        <v>31.98</v>
      </c>
    </row>
    <row r="103" outlineLevel="1" spans="1:6">
      <c r="A103" s="5">
        <v>101</v>
      </c>
      <c r="B103" s="6" t="s">
        <v>393</v>
      </c>
      <c r="C103" s="5" t="s">
        <v>232</v>
      </c>
      <c r="D103" s="7">
        <v>42.13</v>
      </c>
      <c r="E103" s="5">
        <v>1</v>
      </c>
      <c r="F103" s="8">
        <f t="shared" si="3"/>
        <v>42.13</v>
      </c>
    </row>
    <row r="104" ht="25.5" outlineLevel="1" spans="1:6">
      <c r="A104" s="5">
        <v>102</v>
      </c>
      <c r="B104" s="6" t="s">
        <v>394</v>
      </c>
      <c r="C104" s="5" t="s">
        <v>232</v>
      </c>
      <c r="D104" s="7">
        <v>23.7</v>
      </c>
      <c r="E104" s="5">
        <v>1</v>
      </c>
      <c r="F104" s="8">
        <f t="shared" si="3"/>
        <v>23.7</v>
      </c>
    </row>
    <row r="105" outlineLevel="1" spans="1:6">
      <c r="A105" s="5">
        <v>103</v>
      </c>
      <c r="B105" s="6" t="s">
        <v>395</v>
      </c>
      <c r="C105" s="5" t="s">
        <v>232</v>
      </c>
      <c r="D105" s="7">
        <v>47.44</v>
      </c>
      <c r="E105" s="5">
        <v>1</v>
      </c>
      <c r="F105" s="8">
        <f t="shared" si="3"/>
        <v>47.44</v>
      </c>
    </row>
    <row r="106" outlineLevel="1" spans="1:6">
      <c r="A106" s="5">
        <v>104</v>
      </c>
      <c r="B106" s="6" t="s">
        <v>396</v>
      </c>
      <c r="C106" s="5" t="s">
        <v>232</v>
      </c>
      <c r="D106" s="7">
        <v>33.3</v>
      </c>
      <c r="E106" s="5">
        <v>1</v>
      </c>
      <c r="F106" s="8">
        <f t="shared" si="3"/>
        <v>33.3</v>
      </c>
    </row>
    <row r="107" outlineLevel="1" spans="1:6">
      <c r="A107" s="5">
        <v>105</v>
      </c>
      <c r="B107" s="6" t="s">
        <v>397</v>
      </c>
      <c r="C107" s="5" t="s">
        <v>232</v>
      </c>
      <c r="D107" s="7">
        <v>26.62</v>
      </c>
      <c r="E107" s="5">
        <v>1</v>
      </c>
      <c r="F107" s="8">
        <f t="shared" si="3"/>
        <v>26.62</v>
      </c>
    </row>
    <row r="108" outlineLevel="1" spans="1:6">
      <c r="A108" s="5">
        <v>106</v>
      </c>
      <c r="B108" s="6" t="s">
        <v>398</v>
      </c>
      <c r="C108" s="5" t="s">
        <v>232</v>
      </c>
      <c r="D108" s="7">
        <v>19.25</v>
      </c>
      <c r="E108" s="5">
        <v>1</v>
      </c>
      <c r="F108" s="8">
        <f t="shared" si="3"/>
        <v>19.25</v>
      </c>
    </row>
    <row r="109" outlineLevel="1" spans="1:6">
      <c r="A109" s="5">
        <v>107</v>
      </c>
      <c r="B109" s="6" t="s">
        <v>399</v>
      </c>
      <c r="C109" s="5" t="s">
        <v>232</v>
      </c>
      <c r="D109" s="7">
        <v>32.93</v>
      </c>
      <c r="E109" s="5">
        <v>1</v>
      </c>
      <c r="F109" s="8">
        <f t="shared" si="3"/>
        <v>32.93</v>
      </c>
    </row>
    <row r="110" outlineLevel="1" spans="1:6">
      <c r="A110" s="5"/>
      <c r="B110" s="6"/>
      <c r="C110" s="5"/>
      <c r="D110" s="7"/>
      <c r="E110" s="5"/>
      <c r="F110" s="8"/>
    </row>
    <row r="111" spans="1:6">
      <c r="A111" s="15" t="s">
        <v>400</v>
      </c>
      <c r="B111" s="15"/>
      <c r="C111" s="15"/>
      <c r="D111" s="15"/>
      <c r="E111" s="15"/>
      <c r="F111" s="16">
        <f>SUM(F3:F110)</f>
        <v>5132.08</v>
      </c>
    </row>
    <row r="112" spans="1:6">
      <c r="A112" s="15" t="s">
        <v>401</v>
      </c>
      <c r="B112" s="15"/>
      <c r="C112" s="15"/>
      <c r="D112" s="15"/>
      <c r="E112" s="15"/>
      <c r="F112" s="16">
        <f>F111/12</f>
        <v>427.673333333333</v>
      </c>
    </row>
    <row r="113" spans="6:6">
      <c r="F113" s="17"/>
    </row>
    <row r="114" spans="6:6">
      <c r="F114" s="17"/>
    </row>
    <row r="115" spans="1:6">
      <c r="A115" s="1" t="s">
        <v>402</v>
      </c>
      <c r="B115" s="2"/>
      <c r="C115" s="1"/>
      <c r="D115" s="3"/>
      <c r="E115" s="1"/>
      <c r="F115" s="1"/>
    </row>
    <row r="116" outlineLevel="1" spans="1:6">
      <c r="A116" s="13" t="s">
        <v>23</v>
      </c>
      <c r="B116" s="13" t="s">
        <v>226</v>
      </c>
      <c r="C116" s="13" t="s">
        <v>263</v>
      </c>
      <c r="D116" s="13" t="s">
        <v>228</v>
      </c>
      <c r="E116" s="13" t="s">
        <v>229</v>
      </c>
      <c r="F116" s="13" t="s">
        <v>230</v>
      </c>
    </row>
    <row r="117" outlineLevel="1" spans="1:6">
      <c r="A117" s="5">
        <f>A3</f>
        <v>1</v>
      </c>
      <c r="B117" s="6" t="str">
        <f>B3</f>
        <v>Alavanca Redonda Corrugada 1" x 1,50 m - Material: aço corrugado CA50, Pontas Temperadas; Medidas: 1" x 1,50 m</v>
      </c>
      <c r="C117" s="5" t="str">
        <f>C3</f>
        <v>UND</v>
      </c>
      <c r="D117" s="7">
        <f>D3</f>
        <v>91.93</v>
      </c>
      <c r="E117" s="5">
        <f>E3</f>
        <v>1</v>
      </c>
      <c r="F117" s="8">
        <f t="shared" ref="F117:F148" si="4">TRUNC((E117*D117),2)</f>
        <v>91.93</v>
      </c>
    </row>
    <row r="118" outlineLevel="1" spans="1:6">
      <c r="A118" s="5">
        <f t="shared" ref="A118:D130" si="5">A4</f>
        <v>2</v>
      </c>
      <c r="B118" s="6" t="str">
        <f t="shared" si="5"/>
        <v>Alicate Bico Isolado 6'' - Material: Aço forjado; Cabo isolado para 1.000V; Meia Cana</v>
      </c>
      <c r="C118" s="5" t="str">
        <f t="shared" si="5"/>
        <v>UND</v>
      </c>
      <c r="D118" s="7">
        <f t="shared" si="5"/>
        <v>44.51</v>
      </c>
      <c r="E118" s="5">
        <f t="shared" ref="E118:E130" si="6">E4</f>
        <v>1</v>
      </c>
      <c r="F118" s="8">
        <f t="shared" si="4"/>
        <v>44.51</v>
      </c>
    </row>
    <row r="119" outlineLevel="1" spans="1:6">
      <c r="A119" s="5">
        <f t="shared" si="5"/>
        <v>3</v>
      </c>
      <c r="B119" s="6" t="str">
        <f t="shared" si="5"/>
        <v>Alicate Bomba-d'água Isolado 1.000 V 10" - Forjado em aço cromo vanádio; Acabamento fosfatizado; Possui 4 regulagens de abertura; Isolamento Elétrico de 1.000 V</v>
      </c>
      <c r="C119" s="5" t="str">
        <f t="shared" si="5"/>
        <v>UND</v>
      </c>
      <c r="D119" s="7">
        <f t="shared" si="5"/>
        <v>89.14</v>
      </c>
      <c r="E119" s="5">
        <f t="shared" si="6"/>
        <v>1</v>
      </c>
      <c r="F119" s="8">
        <f t="shared" si="4"/>
        <v>89.14</v>
      </c>
    </row>
    <row r="120" outlineLevel="1" spans="1:6">
      <c r="A120" s="5">
        <f t="shared" si="5"/>
        <v>4</v>
      </c>
      <c r="B120" s="6" t="str">
        <f t="shared" si="5"/>
        <v>Alicate Crimpador para terminal RJ 45/8 pinos, aço carbono, cabo plastificado.</v>
      </c>
      <c r="C120" s="5" t="str">
        <f t="shared" si="5"/>
        <v>UND</v>
      </c>
      <c r="D120" s="7">
        <f t="shared" si="5"/>
        <v>62.11</v>
      </c>
      <c r="E120" s="5">
        <f t="shared" si="6"/>
        <v>1</v>
      </c>
      <c r="F120" s="8">
        <f t="shared" si="4"/>
        <v>62.11</v>
      </c>
    </row>
    <row r="121" outlineLevel="1" spans="1:6">
      <c r="A121" s="5">
        <f t="shared" si="5"/>
        <v>5</v>
      </c>
      <c r="B121" s="6" t="str">
        <f t="shared" si="5"/>
        <v>Alicate de Corte Isolado 6" - Material: Aço Carbono; Cabo isolado para 1.000V; Corte Diagonal</v>
      </c>
      <c r="C121" s="5" t="str">
        <f t="shared" si="5"/>
        <v>UND</v>
      </c>
      <c r="D121" s="7">
        <f t="shared" si="5"/>
        <v>35.5</v>
      </c>
      <c r="E121" s="5">
        <f t="shared" si="6"/>
        <v>1</v>
      </c>
      <c r="F121" s="8">
        <f t="shared" si="4"/>
        <v>35.5</v>
      </c>
    </row>
    <row r="122" outlineLevel="1" spans="1:6">
      <c r="A122" s="5">
        <f t="shared" si="5"/>
        <v>6</v>
      </c>
      <c r="B122" s="6" t="str">
        <f t="shared" si="5"/>
        <v>Alicate de Pressão Isolado 10" - Material: Aço forjado; Cabo isolado; Mordente. CURVO</v>
      </c>
      <c r="C122" s="5" t="str">
        <f t="shared" si="5"/>
        <v>UND</v>
      </c>
      <c r="D122" s="7">
        <f t="shared" si="5"/>
        <v>33.17</v>
      </c>
      <c r="E122" s="5">
        <f t="shared" si="6"/>
        <v>1</v>
      </c>
      <c r="F122" s="8">
        <f t="shared" si="4"/>
        <v>33.17</v>
      </c>
    </row>
    <row r="123" ht="25.5" outlineLevel="1" spans="1:6">
      <c r="A123" s="5">
        <f t="shared" si="5"/>
        <v>7</v>
      </c>
      <c r="B123" s="6" t="str">
        <f t="shared" si="5"/>
        <v>Alicate Desencapador de Fios 6 Pol. - Material do corpo do alicate: Aço carbono; Capacidade do alicate desencapador: Cortar e prensar = 0,5 mm² - 6,0 mm² / Desencapar = 0,2 mm² - 6,0 mm² | Comprimento total do alicate: 6 pol - 152 mm.</v>
      </c>
      <c r="C123" s="5" t="str">
        <f t="shared" si="5"/>
        <v>UND</v>
      </c>
      <c r="D123" s="7">
        <f t="shared" si="5"/>
        <v>88.55</v>
      </c>
      <c r="E123" s="5">
        <f t="shared" si="6"/>
        <v>1</v>
      </c>
      <c r="F123" s="8">
        <f t="shared" si="4"/>
        <v>88.55</v>
      </c>
    </row>
    <row r="124" ht="25.5" outlineLevel="1" spans="1:6">
      <c r="A124" s="5">
        <f t="shared" si="5"/>
        <v>8</v>
      </c>
      <c r="B124" s="6" t="str">
        <f t="shared" si="5"/>
        <v>Alicate Prensa Terminais Pré-Isolados 7 Pol. - Material do corpo: Aço carbono; Aplicação:  prensar terminais pré-isolados tipo fêmea, macho, forquilha (garfo), anel e pino, para fios e cabos com bitolas de 0,5mm² a 6,0mm²; Possui regulador de pressão</v>
      </c>
      <c r="C124" s="5" t="str">
        <f t="shared" si="5"/>
        <v>UND</v>
      </c>
      <c r="D124" s="7">
        <f t="shared" si="5"/>
        <v>131.26</v>
      </c>
      <c r="E124" s="5">
        <f t="shared" si="6"/>
        <v>1</v>
      </c>
      <c r="F124" s="8">
        <f t="shared" si="4"/>
        <v>131.26</v>
      </c>
    </row>
    <row r="125" outlineLevel="1" spans="1:6">
      <c r="A125" s="5">
        <f t="shared" si="5"/>
        <v>9</v>
      </c>
      <c r="B125" s="6" t="str">
        <f t="shared" si="5"/>
        <v>Alicate Universal Isolado 8" - Material: Liga de aço; Formato ‎Reto;  Cabo Isolado para 1000V</v>
      </c>
      <c r="C125" s="5" t="str">
        <f t="shared" si="5"/>
        <v>UND</v>
      </c>
      <c r="D125" s="7">
        <f t="shared" si="5"/>
        <v>62.22</v>
      </c>
      <c r="E125" s="5">
        <f t="shared" si="6"/>
        <v>1</v>
      </c>
      <c r="F125" s="8">
        <f t="shared" si="4"/>
        <v>62.22</v>
      </c>
    </row>
    <row r="126" outlineLevel="1" spans="1:6">
      <c r="A126" s="5">
        <f t="shared" si="5"/>
        <v>10</v>
      </c>
      <c r="B126" s="6" t="str">
        <f t="shared" si="5"/>
        <v>Ancinho Metálico para Jardinagem - Fabricada em aço carbono; Pintura eletrostática a pó; Cabo em madeira; Medidas: 5 Pol.</v>
      </c>
      <c r="C126" s="5" t="str">
        <f t="shared" si="5"/>
        <v>UND</v>
      </c>
      <c r="D126" s="7">
        <f t="shared" si="5"/>
        <v>14.8</v>
      </c>
      <c r="E126" s="5">
        <f t="shared" si="6"/>
        <v>1</v>
      </c>
      <c r="F126" s="8">
        <f t="shared" si="4"/>
        <v>14.8</v>
      </c>
    </row>
    <row r="127" outlineLevel="1" spans="1:6">
      <c r="A127" s="5">
        <f t="shared" si="5"/>
        <v>11</v>
      </c>
      <c r="B127" s="6" t="str">
        <f t="shared" si="5"/>
        <v>Arco de Serra Fixo 12"-  com pintura eletrostática a pó na cor preta, lâmina de serra e cabo injetado em polipropileno</v>
      </c>
      <c r="C127" s="5" t="str">
        <f t="shared" si="5"/>
        <v>UND</v>
      </c>
      <c r="D127" s="7">
        <f t="shared" si="5"/>
        <v>29.54</v>
      </c>
      <c r="E127" s="5">
        <f t="shared" si="6"/>
        <v>1</v>
      </c>
      <c r="F127" s="8">
        <f t="shared" si="4"/>
        <v>29.54</v>
      </c>
    </row>
    <row r="128" outlineLevel="1" spans="1:6">
      <c r="A128" s="5">
        <f t="shared" si="5"/>
        <v>12</v>
      </c>
      <c r="B128" s="6" t="str">
        <f t="shared" si="5"/>
        <v>Bandeja de Pintura 23cm - Corpo fabricado em polipropileno, possui frisos removedores do excesso de tinta; Aplicação: Serviços de pinturas em geral; Medida: 23 cm</v>
      </c>
      <c r="C128" s="5" t="str">
        <f t="shared" si="5"/>
        <v>UND</v>
      </c>
      <c r="D128" s="7">
        <f t="shared" si="5"/>
        <v>7.43</v>
      </c>
      <c r="E128" s="5">
        <f t="shared" si="6"/>
        <v>1</v>
      </c>
      <c r="F128" s="8">
        <f t="shared" si="4"/>
        <v>7.43</v>
      </c>
    </row>
    <row r="129" outlineLevel="1" spans="1:6">
      <c r="A129" s="5">
        <f t="shared" si="5"/>
        <v>13</v>
      </c>
      <c r="B129" s="6" t="str">
        <f t="shared" si="5"/>
        <v>Broxa Retangular Plástica 18 cm x 7.5 cm - Material da Base: Plástico; Material do Cabo: Plástico; Material das Cerdas: Sintéticas; Medidas: 18 cm x 7. 5 cm x  65 mm</v>
      </c>
      <c r="C129" s="5" t="str">
        <f t="shared" si="5"/>
        <v>UND</v>
      </c>
      <c r="D129" s="7">
        <f t="shared" si="5"/>
        <v>7.61</v>
      </c>
      <c r="E129" s="5">
        <f t="shared" si="6"/>
        <v>1</v>
      </c>
      <c r="F129" s="8">
        <f t="shared" si="4"/>
        <v>7.61</v>
      </c>
    </row>
    <row r="130" outlineLevel="1" spans="1:6">
      <c r="A130" s="5">
        <f t="shared" si="5"/>
        <v>14</v>
      </c>
      <c r="B130" s="6" t="str">
        <f t="shared" si="5"/>
        <v>Caixa de ferramentas, chapa de aço carbono, 5 gavetas, com porta-cadeado.</v>
      </c>
      <c r="C130" s="5" t="str">
        <f t="shared" si="5"/>
        <v>UND</v>
      </c>
      <c r="D130" s="7">
        <f t="shared" si="5"/>
        <v>124.73</v>
      </c>
      <c r="E130" s="5">
        <f t="shared" si="6"/>
        <v>1</v>
      </c>
      <c r="F130" s="8">
        <f t="shared" si="4"/>
        <v>124.73</v>
      </c>
    </row>
    <row r="131" outlineLevel="1" spans="1:6">
      <c r="A131" s="5">
        <f t="shared" ref="A131:E140" si="7">A18</f>
        <v>16</v>
      </c>
      <c r="B131" s="6" t="str">
        <f t="shared" si="7"/>
        <v>Cavadeira Articulada - Material: Aço Carbono Especial; Cabo: Madeira (1,10 Metros); Tipo: Articulada; Dimensões (AxLxC): 12 cm x 11 cm x 129 cm.</v>
      </c>
      <c r="C131" s="5" t="str">
        <f t="shared" si="7"/>
        <v>UND</v>
      </c>
      <c r="D131" s="7">
        <f t="shared" si="7"/>
        <v>53.21</v>
      </c>
      <c r="E131" s="5">
        <f t="shared" si="7"/>
        <v>1</v>
      </c>
      <c r="F131" s="8">
        <f t="shared" si="4"/>
        <v>53.21</v>
      </c>
    </row>
    <row r="132" outlineLevel="1" spans="1:6">
      <c r="A132" s="5">
        <f t="shared" si="7"/>
        <v>17</v>
      </c>
      <c r="B132" s="6" t="str">
        <f t="shared" si="7"/>
        <v>Chave de Fenda 1/2 x 10 Pol. - Especificações Técnicas: Aço; Haste niquelada e cromada; Ponta fosfatizada; Medidas: 1,2 x 10 Pol.</v>
      </c>
      <c r="C132" s="5" t="str">
        <f t="shared" si="7"/>
        <v>UND</v>
      </c>
      <c r="D132" s="7">
        <f t="shared" si="7"/>
        <v>30.04</v>
      </c>
      <c r="E132" s="5">
        <f t="shared" si="7"/>
        <v>1</v>
      </c>
      <c r="F132" s="8">
        <f t="shared" si="4"/>
        <v>30.04</v>
      </c>
    </row>
    <row r="133" outlineLevel="1" spans="1:6">
      <c r="A133" s="5">
        <f t="shared" si="7"/>
        <v>18</v>
      </c>
      <c r="B133" s="6" t="str">
        <f t="shared" si="7"/>
        <v>Chave de Fenda 1/4 x 8 Pol. - Especificações Técnicas: Aço; Haste niquelada e cromada; Ponta fosfatizada; Medidas: 1/4 x 8 Pol.</v>
      </c>
      <c r="C133" s="5" t="str">
        <f t="shared" si="7"/>
        <v>UND</v>
      </c>
      <c r="D133" s="7">
        <f t="shared" si="7"/>
        <v>11.42</v>
      </c>
      <c r="E133" s="5">
        <f t="shared" si="7"/>
        <v>1</v>
      </c>
      <c r="F133" s="8">
        <f t="shared" si="4"/>
        <v>11.42</v>
      </c>
    </row>
    <row r="134" outlineLevel="1" spans="1:6">
      <c r="A134" s="5">
        <f t="shared" si="7"/>
        <v>19</v>
      </c>
      <c r="B134" s="6" t="str">
        <f t="shared" si="7"/>
        <v>Chave de Fenda 1/8 x 3'' - Fabricado em aço; Haste niquelada e cromada; Cabo em polipropileno; Ponta fosfatizada; Medidas: 1/8 x 3 Pol.</v>
      </c>
      <c r="C134" s="5" t="str">
        <f t="shared" si="7"/>
        <v>UND</v>
      </c>
      <c r="D134" s="7">
        <f t="shared" si="7"/>
        <v>3.17</v>
      </c>
      <c r="E134" s="5">
        <f t="shared" si="7"/>
        <v>1</v>
      </c>
      <c r="F134" s="8">
        <f t="shared" si="4"/>
        <v>3.17</v>
      </c>
    </row>
    <row r="135" outlineLevel="1" spans="1:6">
      <c r="A135" s="5">
        <f t="shared" si="7"/>
        <v>20</v>
      </c>
      <c r="B135" s="6" t="str">
        <f t="shared" si="7"/>
        <v>Chave de Fenda 3/16 x 8 Pol. - Especificações Técnicas: Aço; Haste niquelada e cromada; Ponta fosfatizada; Medidas: 3,16 x 8 Pol.</v>
      </c>
      <c r="C135" s="5" t="str">
        <f t="shared" si="7"/>
        <v>UND</v>
      </c>
      <c r="D135" s="7">
        <f t="shared" si="7"/>
        <v>10.97</v>
      </c>
      <c r="E135" s="5">
        <f t="shared" si="7"/>
        <v>1</v>
      </c>
      <c r="F135" s="8">
        <f t="shared" si="4"/>
        <v>10.97</v>
      </c>
    </row>
    <row r="136" outlineLevel="1" spans="1:6">
      <c r="A136" s="5">
        <f t="shared" si="7"/>
        <v>21</v>
      </c>
      <c r="B136" s="6" t="str">
        <f t="shared" si="7"/>
        <v>Chave de Fenda Cotoco 1/4 x 1.1/2 Pol. - Fabricado em aço; Haste niquelada e cromada; Cabo em polipropileno; Ponta fosfatizada; Medidas: 1/4 x 1.1/2 Pol.</v>
      </c>
      <c r="C136" s="5" t="str">
        <f t="shared" si="7"/>
        <v>UND</v>
      </c>
      <c r="D136" s="7">
        <f t="shared" si="7"/>
        <v>10.94</v>
      </c>
      <c r="E136" s="5">
        <f t="shared" si="7"/>
        <v>1</v>
      </c>
      <c r="F136" s="8">
        <f t="shared" si="4"/>
        <v>10.94</v>
      </c>
    </row>
    <row r="137" outlineLevel="1" spans="1:6">
      <c r="A137" s="5">
        <f t="shared" si="7"/>
        <v>22</v>
      </c>
      <c r="B137" s="6" t="str">
        <f t="shared" si="7"/>
        <v>Chave Grifo 18 Pol. - Material: ‎Ferro; Mordente em aço; Medida: 18” (450 mm); Abertura do mordente: 80mm</v>
      </c>
      <c r="C137" s="5" t="str">
        <f t="shared" si="7"/>
        <v>UND</v>
      </c>
      <c r="D137" s="7">
        <f t="shared" si="7"/>
        <v>59.55</v>
      </c>
      <c r="E137" s="5">
        <f t="shared" si="7"/>
        <v>1</v>
      </c>
      <c r="F137" s="8">
        <f t="shared" si="4"/>
        <v>59.55</v>
      </c>
    </row>
    <row r="138" ht="25.5" outlineLevel="1" spans="1:6">
      <c r="A138" s="5">
        <f t="shared" si="7"/>
        <v>23</v>
      </c>
      <c r="B138" s="6" t="str">
        <f t="shared" si="7"/>
        <v>Chave Inglesa 10 Pol. - Fabricada em aço; Acabamento cromado; Aplicação: apertar e soltar parafusos, porcas sextavadas ou quadradas; Abertura total da boca: 28 mm; Medida: 10 Pol.</v>
      </c>
      <c r="C138" s="5" t="str">
        <f t="shared" si="7"/>
        <v>UND</v>
      </c>
      <c r="D138" s="7">
        <f t="shared" si="7"/>
        <v>34.23</v>
      </c>
      <c r="E138" s="5">
        <f t="shared" si="7"/>
        <v>1</v>
      </c>
      <c r="F138" s="8">
        <f t="shared" si="4"/>
        <v>34.23</v>
      </c>
    </row>
    <row r="139" ht="25.5" outlineLevel="1" spans="1:6">
      <c r="A139" s="5">
        <f t="shared" si="7"/>
        <v>24</v>
      </c>
      <c r="B139" s="6" t="str">
        <f t="shared" si="7"/>
        <v>Chave inglesa 12 Pol. - Fabricada em aço; Acabamento cromado; Aplicação: apertar e soltar parafusos, porcas sextavadas ou quadradas; Abertura total da boca: 35 mm; Medida: 12 Pol.</v>
      </c>
      <c r="C139" s="5" t="str">
        <f t="shared" si="7"/>
        <v>UND</v>
      </c>
      <c r="D139" s="7">
        <f t="shared" si="7"/>
        <v>47.52</v>
      </c>
      <c r="E139" s="5">
        <f t="shared" si="7"/>
        <v>1</v>
      </c>
      <c r="F139" s="8">
        <f t="shared" si="4"/>
        <v>47.52</v>
      </c>
    </row>
    <row r="140" ht="25.5" outlineLevel="1" spans="1:6">
      <c r="A140" s="5">
        <f t="shared" si="7"/>
        <v>25</v>
      </c>
      <c r="B140" s="6" t="str">
        <f t="shared" si="7"/>
        <v>Chave Inglesa 8 Pol. -  Fabricada em aço; Acabamento cromado; Aplicação: apertar e soltar parafusos, porcas sextavadas ou quadradas; Abertura total da boca: 23 mm; Medida: 8 Pol.</v>
      </c>
      <c r="C140" s="5" t="str">
        <f t="shared" si="7"/>
        <v>UND</v>
      </c>
      <c r="D140" s="7">
        <f t="shared" si="7"/>
        <v>26.51</v>
      </c>
      <c r="E140" s="5">
        <f t="shared" si="7"/>
        <v>1</v>
      </c>
      <c r="F140" s="8">
        <f t="shared" si="4"/>
        <v>26.51</v>
      </c>
    </row>
    <row r="141" outlineLevel="1" spans="1:6">
      <c r="A141" s="5">
        <f t="shared" ref="A141:E150" si="8">A28</f>
        <v>26</v>
      </c>
      <c r="B141" s="6" t="str">
        <f t="shared" si="8"/>
        <v>Chave Phillips 1/4 X 10 Pol - Haste em aço cromo vanádio temperada; Acabamento cromado; Ponta fosfatizada e magnetizada; Cabo injetado; Medidas: 1/4 X 10 Pol.</v>
      </c>
      <c r="C141" s="5" t="str">
        <f t="shared" si="8"/>
        <v>UND</v>
      </c>
      <c r="D141" s="7">
        <f t="shared" si="8"/>
        <v>18.48</v>
      </c>
      <c r="E141" s="5">
        <f t="shared" si="8"/>
        <v>1</v>
      </c>
      <c r="F141" s="8">
        <f t="shared" si="4"/>
        <v>18.48</v>
      </c>
    </row>
    <row r="142" outlineLevel="1" spans="1:6">
      <c r="A142" s="5">
        <f t="shared" si="8"/>
        <v>27</v>
      </c>
      <c r="B142" s="6" t="str">
        <f t="shared" si="8"/>
        <v>Chave Phillips 1/4 x 5 Pol. - Haste em aço cromo vanádio temperada; Acabamento cromado; Ponta fosfatizada e magnetizada; Cabo injetado; Medidas: 1/4 x 5 Pol.</v>
      </c>
      <c r="C142" s="5" t="str">
        <f t="shared" si="8"/>
        <v>UND</v>
      </c>
      <c r="D142" s="7">
        <f t="shared" si="8"/>
        <v>11.05</v>
      </c>
      <c r="E142" s="5">
        <f t="shared" si="8"/>
        <v>1</v>
      </c>
      <c r="F142" s="8">
        <f t="shared" si="4"/>
        <v>11.05</v>
      </c>
    </row>
    <row r="143" outlineLevel="1" spans="1:6">
      <c r="A143" s="5">
        <f t="shared" si="8"/>
        <v>28</v>
      </c>
      <c r="B143" s="6" t="str">
        <f t="shared" si="8"/>
        <v>Chave Phillips 3/16 x 3 Pol. - Haste em aço cromo vanádio temperada; Acabamento cromado; Ponta fosfatizada e magnetizada; Cabo injetado; Medidas: 3/16 x 3 Pol.</v>
      </c>
      <c r="C143" s="5" t="str">
        <f t="shared" si="8"/>
        <v>UND</v>
      </c>
      <c r="D143" s="7">
        <f t="shared" si="8"/>
        <v>10.56</v>
      </c>
      <c r="E143" s="5">
        <f t="shared" si="8"/>
        <v>1</v>
      </c>
      <c r="F143" s="8">
        <f t="shared" si="4"/>
        <v>10.56</v>
      </c>
    </row>
    <row r="144" outlineLevel="1" spans="1:6">
      <c r="A144" s="5">
        <f t="shared" si="8"/>
        <v>29</v>
      </c>
      <c r="B144" s="6" t="str">
        <f t="shared" si="8"/>
        <v>Chave Phillips 3/16 x 8 pol. - Haste em aço cromo vanádio temperada; Acabamento cromado; Ponta fosfatizada e magnetizada; Cabo injetado; Medidas: 3/16 x 8"</v>
      </c>
      <c r="C144" s="5" t="str">
        <f t="shared" si="8"/>
        <v>UND</v>
      </c>
      <c r="D144" s="7">
        <f t="shared" si="8"/>
        <v>11.17</v>
      </c>
      <c r="E144" s="5">
        <f t="shared" si="8"/>
        <v>1</v>
      </c>
      <c r="F144" s="8">
        <f t="shared" si="4"/>
        <v>11.17</v>
      </c>
    </row>
    <row r="145" outlineLevel="1" spans="1:6">
      <c r="A145" s="5">
        <f t="shared" si="8"/>
        <v>30</v>
      </c>
      <c r="B145" s="6" t="str">
        <f t="shared" si="8"/>
        <v>Chave Phillips Cotoco 1/4 x 1.1/2 Pol. - Fabricado em aço; Haste niquelada e cromada; Cabo em polipropileno; Ponta fosfatizada; Medidas: 1/4 x 1.1/2 Pol.</v>
      </c>
      <c r="C145" s="5" t="str">
        <f t="shared" si="8"/>
        <v>UND</v>
      </c>
      <c r="D145" s="7">
        <f t="shared" si="8"/>
        <v>12.94</v>
      </c>
      <c r="E145" s="5">
        <f t="shared" si="8"/>
        <v>1</v>
      </c>
      <c r="F145" s="8">
        <f t="shared" si="4"/>
        <v>12.94</v>
      </c>
    </row>
    <row r="146" outlineLevel="1" spans="1:6">
      <c r="A146" s="5">
        <f t="shared" si="8"/>
        <v>31</v>
      </c>
      <c r="B146" s="6" t="str">
        <f t="shared" si="8"/>
        <v>Chave Phillips de 1/4 x 8 Pol. -  Haste em aço cromo vanádio temperada; Acabamento cromado; Ponta fosfatizada e magnetizada; Cabo injetado; Medidas: 1/4" x 8"</v>
      </c>
      <c r="C146" s="5" t="str">
        <f t="shared" si="8"/>
        <v>UND</v>
      </c>
      <c r="D146" s="7">
        <f t="shared" si="8"/>
        <v>13.87</v>
      </c>
      <c r="E146" s="5">
        <f t="shared" si="8"/>
        <v>1</v>
      </c>
      <c r="F146" s="8">
        <f t="shared" si="4"/>
        <v>13.87</v>
      </c>
    </row>
    <row r="147" outlineLevel="1" spans="1:6">
      <c r="A147" s="5">
        <f t="shared" si="8"/>
        <v>32</v>
      </c>
      <c r="B147" s="6" t="str">
        <f t="shared" si="8"/>
        <v>Chave Teste Elétrico - Material da haste da chave: Aço carbono; Acabamento da haste da chave: Niquelado; Tensão de trabalho da chave Teste: 100 V~ a 500 V~</v>
      </c>
      <c r="C147" s="5" t="str">
        <f t="shared" si="8"/>
        <v>UND</v>
      </c>
      <c r="D147" s="7">
        <f t="shared" si="8"/>
        <v>5.94</v>
      </c>
      <c r="E147" s="5">
        <f t="shared" si="8"/>
        <v>1</v>
      </c>
      <c r="F147" s="8">
        <f t="shared" si="4"/>
        <v>5.94</v>
      </c>
    </row>
    <row r="148" outlineLevel="1" spans="1:6">
      <c r="A148" s="5">
        <f t="shared" si="8"/>
        <v>33</v>
      </c>
      <c r="B148" s="6" t="str">
        <f t="shared" si="8"/>
        <v>Cinto porta ferramentas. Em nylon de alta resistência, com bolsos e cinto de fixação (engate plástico, possuir regulagem).</v>
      </c>
      <c r="C148" s="5" t="str">
        <f t="shared" si="8"/>
        <v>UND</v>
      </c>
      <c r="D148" s="7">
        <f t="shared" si="8"/>
        <v>156.51</v>
      </c>
      <c r="E148" s="5">
        <f t="shared" si="8"/>
        <v>1</v>
      </c>
      <c r="F148" s="8">
        <f t="shared" si="4"/>
        <v>156.51</v>
      </c>
    </row>
    <row r="149" outlineLevel="1" spans="1:6">
      <c r="A149" s="5">
        <f t="shared" si="8"/>
        <v>34</v>
      </c>
      <c r="B149" s="6" t="str">
        <f t="shared" si="8"/>
        <v>Colher de Pedreiro 9 Pol. - Cabo de Madeira - Fabricada em aço carbono; Pintura Eletrostática a Pó; Lâmina com tamanho 9";  Guarnição Metálica</v>
      </c>
      <c r="C149" s="5" t="str">
        <f t="shared" si="8"/>
        <v>UND</v>
      </c>
      <c r="D149" s="7">
        <f t="shared" si="8"/>
        <v>17.12</v>
      </c>
      <c r="E149" s="5">
        <f t="shared" si="8"/>
        <v>1</v>
      </c>
      <c r="F149" s="8">
        <f t="shared" ref="F149:F180" si="9">TRUNC((E149*D149),2)</f>
        <v>17.12</v>
      </c>
    </row>
    <row r="150" outlineLevel="1" spans="1:6">
      <c r="A150" s="5">
        <f t="shared" si="8"/>
        <v>35</v>
      </c>
      <c r="B150" s="6" t="str">
        <f t="shared" si="8"/>
        <v>Desempenadeira de Aço Lisa 250 mm X 120 mm - Material da chapa: Aço; Material do Cabo: Madeira ou Polipropileno; Uso: aplicação de calfino e massa corrida</v>
      </c>
      <c r="C150" s="5" t="str">
        <f t="shared" si="8"/>
        <v>UND</v>
      </c>
      <c r="D150" s="7">
        <f t="shared" si="8"/>
        <v>17.27</v>
      </c>
      <c r="E150" s="5">
        <f t="shared" si="8"/>
        <v>1</v>
      </c>
      <c r="F150" s="8">
        <f t="shared" si="9"/>
        <v>17.27</v>
      </c>
    </row>
    <row r="151" outlineLevel="1" spans="1:6">
      <c r="A151" s="5">
        <f t="shared" ref="A151:E160" si="10">A38</f>
        <v>36</v>
      </c>
      <c r="B151" s="6" t="str">
        <f t="shared" si="10"/>
        <v>Desempenadeira de Madeira 120 mm x 200 mm - Material: Madeira; Medidas: 120 mm x 200 mm; Aplicação: aplicar, nivelar e espalhar uniformemente rebocos.</v>
      </c>
      <c r="C151" s="5" t="str">
        <f t="shared" si="10"/>
        <v>UND</v>
      </c>
      <c r="D151" s="7">
        <f t="shared" si="10"/>
        <v>15.8</v>
      </c>
      <c r="E151" s="5">
        <f t="shared" si="10"/>
        <v>1</v>
      </c>
      <c r="F151" s="8">
        <f t="shared" si="9"/>
        <v>15.8</v>
      </c>
    </row>
    <row r="152" outlineLevel="1" spans="1:6">
      <c r="A152" s="5">
        <f t="shared" si="10"/>
        <v>37</v>
      </c>
      <c r="B152" s="6" t="str">
        <f t="shared" si="10"/>
        <v>Desempenadeira de Madeira 140 mm x 260 mm - Material: Madeira; Medidas: 140 mm x 260 mm; Aplicação: aplicar, nivelar e espalhar uniformemente rebocos.</v>
      </c>
      <c r="C152" s="5" t="str">
        <f t="shared" si="10"/>
        <v>UND</v>
      </c>
      <c r="D152" s="7">
        <f t="shared" si="10"/>
        <v>17.34</v>
      </c>
      <c r="E152" s="5">
        <f t="shared" si="10"/>
        <v>1</v>
      </c>
      <c r="F152" s="8">
        <f t="shared" si="9"/>
        <v>17.34</v>
      </c>
    </row>
    <row r="153" ht="25.5" outlineLevel="1" spans="1:6">
      <c r="A153" s="5">
        <f t="shared" si="10"/>
        <v>38</v>
      </c>
      <c r="B153" s="6" t="str">
        <f t="shared" si="10"/>
        <v>Desempenadeira em Aço Dentada 400 mm x 120 mm - Fabricada em aço; Empunhadura em madeira com haste metálica; Espaçamento entre os dentes: 10mm; Medidas: 400 mm x 120 mm</v>
      </c>
      <c r="C153" s="5" t="str">
        <f t="shared" si="10"/>
        <v>UND</v>
      </c>
      <c r="D153" s="7">
        <f t="shared" si="10"/>
        <v>36.4</v>
      </c>
      <c r="E153" s="5">
        <f t="shared" si="10"/>
        <v>1</v>
      </c>
      <c r="F153" s="8">
        <f t="shared" si="9"/>
        <v>36.4</v>
      </c>
    </row>
    <row r="154" ht="25.5" outlineLevel="1" spans="1:6">
      <c r="A154" s="5">
        <f t="shared" si="10"/>
        <v>39</v>
      </c>
      <c r="B154" s="6" t="str">
        <f t="shared" si="10"/>
        <v>Desentupidor de Canos e Encanamentos Espiral - Material: aço; Aplicação: Desentupimento de caixas de inspeção, calhas, saídas de vaso sanitário, tubulação de esgoto e tubulações; Com mola Rotativa; Dimensões: 5 m</v>
      </c>
      <c r="C154" s="5" t="str">
        <f t="shared" si="10"/>
        <v>UND</v>
      </c>
      <c r="D154" s="7">
        <f t="shared" si="10"/>
        <v>50.12</v>
      </c>
      <c r="E154" s="5">
        <f t="shared" si="10"/>
        <v>1</v>
      </c>
      <c r="F154" s="8">
        <f t="shared" si="9"/>
        <v>50.12</v>
      </c>
    </row>
    <row r="155" outlineLevel="1" spans="1:6">
      <c r="A155" s="5">
        <f t="shared" si="10"/>
        <v>40</v>
      </c>
      <c r="B155" s="6" t="str">
        <f t="shared" si="10"/>
        <v>Desentupidor de Pia Sanfonada - Material: Borracha Flexível , Cor: Preta , Material Cabo: Plástico Resistente , Comprimento Cabo: 20 cm, Tipo: Sanfonado</v>
      </c>
      <c r="C155" s="5" t="str">
        <f t="shared" si="10"/>
        <v>UND</v>
      </c>
      <c r="D155" s="7">
        <f t="shared" si="10"/>
        <v>5.85</v>
      </c>
      <c r="E155" s="5">
        <f t="shared" si="10"/>
        <v>1</v>
      </c>
      <c r="F155" s="8">
        <f t="shared" si="9"/>
        <v>5.85</v>
      </c>
    </row>
    <row r="156" outlineLevel="1" spans="1:6">
      <c r="A156" s="5">
        <f t="shared" si="10"/>
        <v>41</v>
      </c>
      <c r="B156" s="6" t="str">
        <f t="shared" si="10"/>
        <v>Desentupidor de Vaso Sanitário - Material: Borracha Flexível , Comprimento Cabo: 50 cm, Altura: 10 cm, Cor: Preta , Diâmetro: 16 cm, Material Cabo: Madeira</v>
      </c>
      <c r="C156" s="5" t="str">
        <f t="shared" si="10"/>
        <v>UND</v>
      </c>
      <c r="D156" s="7">
        <f t="shared" si="10"/>
        <v>19.39</v>
      </c>
      <c r="E156" s="5">
        <f t="shared" si="10"/>
        <v>1</v>
      </c>
      <c r="F156" s="8">
        <f t="shared" si="9"/>
        <v>19.39</v>
      </c>
    </row>
    <row r="157" outlineLevel="1" spans="1:6">
      <c r="A157" s="5">
        <f t="shared" si="10"/>
        <v>42</v>
      </c>
      <c r="B157" s="6" t="str">
        <f t="shared" si="10"/>
        <v>Diamante Rodel Ø7 x 80mm - Haste em aço carbono zincado com disco de carboneto de tungstênio (wídia)</v>
      </c>
      <c r="C157" s="5" t="str">
        <f t="shared" si="10"/>
        <v>UND</v>
      </c>
      <c r="D157" s="7">
        <f t="shared" si="10"/>
        <v>16.05</v>
      </c>
      <c r="E157" s="5">
        <f t="shared" si="10"/>
        <v>1</v>
      </c>
      <c r="F157" s="8">
        <f t="shared" si="9"/>
        <v>16.05</v>
      </c>
    </row>
    <row r="158" outlineLevel="1" spans="1:6">
      <c r="A158" s="5">
        <f t="shared" si="10"/>
        <v>43</v>
      </c>
      <c r="B158" s="6" t="str">
        <f t="shared" si="10"/>
        <v>Enxada Estreita Cabo 145cm -  Material: Metal; Cabo em Madeira; Mediadas: Largura 24 cm; Comprimento 145 cm</v>
      </c>
      <c r="C158" s="5" t="str">
        <f t="shared" si="10"/>
        <v>UND</v>
      </c>
      <c r="D158" s="7">
        <f t="shared" si="10"/>
        <v>67.51</v>
      </c>
      <c r="E158" s="5">
        <f t="shared" si="10"/>
        <v>1</v>
      </c>
      <c r="F158" s="8">
        <f t="shared" si="9"/>
        <v>67.51</v>
      </c>
    </row>
    <row r="159" outlineLevel="1" spans="1:6">
      <c r="A159" s="5">
        <f t="shared" si="10"/>
        <v>44</v>
      </c>
      <c r="B159" s="6" t="str">
        <f t="shared" si="10"/>
        <v>Espátula de Aço 100 mm - Espátula com lâmina de aço inox, largura 100 mm, e cabo de madeira tratada.</v>
      </c>
      <c r="C159" s="5" t="str">
        <f t="shared" si="10"/>
        <v>UND</v>
      </c>
      <c r="D159" s="7">
        <f t="shared" si="10"/>
        <v>11.48</v>
      </c>
      <c r="E159" s="5">
        <f t="shared" si="10"/>
        <v>1</v>
      </c>
      <c r="F159" s="8">
        <f t="shared" si="9"/>
        <v>11.48</v>
      </c>
    </row>
    <row r="160" outlineLevel="1" spans="1:6">
      <c r="A160" s="5">
        <f t="shared" si="10"/>
        <v>45</v>
      </c>
      <c r="B160" s="6" t="str">
        <f t="shared" si="10"/>
        <v>Espátula Dentada 10 cm - Material: Polipropileno; Aplicação: Acabamento de texturas decorativas.</v>
      </c>
      <c r="C160" s="5" t="str">
        <f t="shared" si="10"/>
        <v>UND</v>
      </c>
      <c r="D160" s="7">
        <f t="shared" si="10"/>
        <v>4.3</v>
      </c>
      <c r="E160" s="5">
        <f t="shared" si="10"/>
        <v>1</v>
      </c>
      <c r="F160" s="8">
        <f t="shared" si="9"/>
        <v>4.3</v>
      </c>
    </row>
    <row r="161" outlineLevel="1" spans="1:6">
      <c r="A161" s="5">
        <f t="shared" ref="A161:E170" si="11">A48</f>
        <v>46</v>
      </c>
      <c r="B161" s="6" t="str">
        <f t="shared" si="11"/>
        <v>Esquadro em Aço 12 Pol. - Material: Aço Temperado; Cabo em Plástico Injetado; Tamanho: 12Pol. (30cm); Graduação: mm / pol.;  Marcação de peças em ângulos de 45° e 90°</v>
      </c>
      <c r="C161" s="5" t="str">
        <f t="shared" si="11"/>
        <v>UND</v>
      </c>
      <c r="D161" s="7">
        <f t="shared" si="11"/>
        <v>20.65</v>
      </c>
      <c r="E161" s="5">
        <f t="shared" si="11"/>
        <v>1</v>
      </c>
      <c r="F161" s="8">
        <f t="shared" si="9"/>
        <v>20.65</v>
      </c>
    </row>
    <row r="162" ht="25.5" outlineLevel="1" spans="1:6">
      <c r="A162" s="5">
        <f t="shared" si="11"/>
        <v>47</v>
      </c>
      <c r="B162" s="6" t="str">
        <f t="shared" si="11"/>
        <v>Estilete Profissional - Material do Corpo do Estilete: Metálico revestido com borracha termoplástica; Tipo da Lâmina: Reta segmentada; Comprimento Total: 200 mm; Largura da Lâmina (mm): 25</v>
      </c>
      <c r="C162" s="5" t="str">
        <f t="shared" si="11"/>
        <v>UND</v>
      </c>
      <c r="D162" s="7">
        <f t="shared" si="11"/>
        <v>32.44</v>
      </c>
      <c r="E162" s="5">
        <f t="shared" si="11"/>
        <v>1</v>
      </c>
      <c r="F162" s="8">
        <f t="shared" si="9"/>
        <v>32.44</v>
      </c>
    </row>
    <row r="163" ht="25.5" outlineLevel="1" spans="1:6">
      <c r="A163" s="5">
        <f t="shared" si="11"/>
        <v>48</v>
      </c>
      <c r="B163" s="6" t="str">
        <f t="shared" si="11"/>
        <v>Extensão Elétrica 10 m - Cabo PP Plano 2x1,00mm²; Plugues, Tomadas e Cabos certificados pelo Inmetro; Material Antichama; Condutor de Cobre 99,9% Puro; 127V - 1100W | 220V - 2200W</v>
      </c>
      <c r="C163" s="5" t="str">
        <f t="shared" si="11"/>
        <v>UND</v>
      </c>
      <c r="D163" s="7">
        <f t="shared" si="11"/>
        <v>57.2</v>
      </c>
      <c r="E163" s="5">
        <f t="shared" si="11"/>
        <v>2</v>
      </c>
      <c r="F163" s="8">
        <f t="shared" si="9"/>
        <v>114.4</v>
      </c>
    </row>
    <row r="164" outlineLevel="1" spans="1:6">
      <c r="A164" s="5">
        <f t="shared" si="11"/>
        <v>49</v>
      </c>
      <c r="B164" s="6" t="str">
        <f t="shared" si="11"/>
        <v>Facão 14 Pol. - Fabricado em aço com alto teor de carbono, Comprimento da lâmina do facão: 14 "; Material do cabo do facão: Madeira</v>
      </c>
      <c r="C164" s="5" t="str">
        <f t="shared" si="11"/>
        <v>UND</v>
      </c>
      <c r="D164" s="7">
        <f t="shared" si="11"/>
        <v>23.51</v>
      </c>
      <c r="E164" s="5">
        <f t="shared" si="11"/>
        <v>1</v>
      </c>
      <c r="F164" s="8">
        <f t="shared" si="9"/>
        <v>23.51</v>
      </c>
    </row>
    <row r="165" outlineLevel="1" spans="1:6">
      <c r="A165" s="5">
        <f t="shared" si="11"/>
        <v>50</v>
      </c>
      <c r="B165" s="6" t="str">
        <f t="shared" si="11"/>
        <v>Ferro De Soldar 60w x 220v - Ferro de solda com potência de 60 watts; Voltagem 220 v; Inclui suporte</v>
      </c>
      <c r="C165" s="5" t="str">
        <f t="shared" si="11"/>
        <v>UND</v>
      </c>
      <c r="D165" s="7">
        <f t="shared" si="11"/>
        <v>31.86</v>
      </c>
      <c r="E165" s="5">
        <f t="shared" si="11"/>
        <v>1</v>
      </c>
      <c r="F165" s="8">
        <f t="shared" si="9"/>
        <v>31.86</v>
      </c>
    </row>
    <row r="166" outlineLevel="1" spans="1:6">
      <c r="A166" s="5">
        <f t="shared" si="11"/>
        <v>51</v>
      </c>
      <c r="B166" s="6" t="str">
        <f t="shared" si="11"/>
        <v>Garfo Metálico para Jardinagem 28,3 cm - Fabricada em aço carbono; Pintura eletrostática pó; Cabo em madeira; Medidas: 283 x 72x 49 mm</v>
      </c>
      <c r="C166" s="5" t="str">
        <f t="shared" si="11"/>
        <v>UND</v>
      </c>
      <c r="D166" s="7">
        <f t="shared" si="11"/>
        <v>14.91</v>
      </c>
      <c r="E166" s="5">
        <f t="shared" si="11"/>
        <v>1</v>
      </c>
      <c r="F166" s="8">
        <f t="shared" si="9"/>
        <v>14.91</v>
      </c>
    </row>
    <row r="167" ht="25.5" outlineLevel="1" spans="1:6">
      <c r="A167" s="5">
        <f t="shared" si="11"/>
        <v>52</v>
      </c>
      <c r="B167" s="6" t="str">
        <f t="shared" si="11"/>
        <v>Grampos 10mm 20GA para Grampeadores Pneumáticos - Grampos 10mm para grampeadores pneumáticos; Dimensões: Largura: 11,2mm - Espessura: 0,6mm, Embalagem com 5.000 peças</v>
      </c>
      <c r="C167" s="5" t="str">
        <f t="shared" si="11"/>
        <v>UND</v>
      </c>
      <c r="D167" s="7">
        <f t="shared" si="11"/>
        <v>25.84</v>
      </c>
      <c r="E167" s="5">
        <f t="shared" si="11"/>
        <v>1</v>
      </c>
      <c r="F167" s="8">
        <f t="shared" si="9"/>
        <v>25.84</v>
      </c>
    </row>
    <row r="168" ht="25.5" outlineLevel="1" spans="1:6">
      <c r="A168" s="5">
        <f t="shared" si="11"/>
        <v>53</v>
      </c>
      <c r="B168" s="6" t="str">
        <f t="shared" si="11"/>
        <v>Jogo de 5 Acessórios de Pintura para Compressor de Ar - Indicado para utilização em pintura, limpeza, calibração de pneus e lubrificação de peças. Composto por pistola pneumática, pistola para limpeza, mangueira de ar espiral, calibrador de pneus com manômetro e pulverizador pneumático com bico longo.</v>
      </c>
      <c r="C168" s="5" t="str">
        <f t="shared" si="11"/>
        <v>UND</v>
      </c>
      <c r="D168" s="7">
        <f t="shared" si="11"/>
        <v>145.26</v>
      </c>
      <c r="E168" s="5">
        <f t="shared" si="11"/>
        <v>1</v>
      </c>
      <c r="F168" s="8">
        <f t="shared" si="9"/>
        <v>145.26</v>
      </c>
    </row>
    <row r="169" outlineLevel="1" spans="1:6">
      <c r="A169" s="5">
        <f t="shared" si="11"/>
        <v>54</v>
      </c>
      <c r="B169" s="6" t="str">
        <f t="shared" si="11"/>
        <v>Jogo de Brocas 3 Pontas para Madeira com 8 Peças - Material em aço carbono, Composto por 8 peças: Brocas 3 pontas: 3,0 - 4,0 - 5,0 - 6,0 - 7,0 - 8,0 - 9,0 e 10,0 mm</v>
      </c>
      <c r="C169" s="5" t="str">
        <f t="shared" si="11"/>
        <v>UND</v>
      </c>
      <c r="D169" s="7">
        <f t="shared" si="11"/>
        <v>11.02</v>
      </c>
      <c r="E169" s="5">
        <f t="shared" si="11"/>
        <v>1</v>
      </c>
      <c r="F169" s="8">
        <f t="shared" si="9"/>
        <v>11.02</v>
      </c>
    </row>
    <row r="170" ht="25.5" outlineLevel="1" spans="1:6">
      <c r="A170" s="5">
        <f t="shared" si="11"/>
        <v>55</v>
      </c>
      <c r="B170" s="6" t="str">
        <f t="shared" si="11"/>
        <v>Jogo de Brocas Chatas de Aço Carbono para Madeira 1/4-1Pol - Jogo de brocas chatas de aço carbono para madeira, indicado para lâminas finas de madeira e derivados, sendo: Jogo com 7 peças, com medidas: 1/4", 5/16", 3/8", 1/2", 5/8", 3/4", 1"</v>
      </c>
      <c r="C170" s="5" t="str">
        <f t="shared" si="11"/>
        <v>UND</v>
      </c>
      <c r="D170" s="7">
        <f t="shared" si="11"/>
        <v>51.14</v>
      </c>
      <c r="E170" s="5">
        <f t="shared" si="11"/>
        <v>1</v>
      </c>
      <c r="F170" s="8">
        <f t="shared" si="9"/>
        <v>51.14</v>
      </c>
    </row>
    <row r="171" ht="25.5" outlineLevel="1" spans="1:6">
      <c r="A171" s="5">
        <f t="shared" ref="A171:E180" si="12">A58</f>
        <v>56</v>
      </c>
      <c r="B171" s="6" t="str">
        <f t="shared" si="12"/>
        <v>Jogo de Brocas de aço rápido de 1/16 a 3/8 Pol. com 21 Peças - Acompanha estojo plástico com marcações de medidas, para armazenamento das ferramentas; Medidas das peças: 1/16 - 5/64 - 3/32 - 7/64 - 1/8 - 9/64 - 5/32 - 11/64 - 3/16 -  13/64 - 7/32 - 15/64 - 1/4 - 17/64 - 9/32 - 19/64 - 5/16 - 21/64 - 11/32 - 23/64 - 3/8”</v>
      </c>
      <c r="C171" s="5" t="str">
        <f t="shared" si="12"/>
        <v>UND</v>
      </c>
      <c r="D171" s="7">
        <f t="shared" si="12"/>
        <v>336.05</v>
      </c>
      <c r="E171" s="5">
        <f t="shared" si="12"/>
        <v>1</v>
      </c>
      <c r="F171" s="8">
        <f t="shared" si="9"/>
        <v>336.05</v>
      </c>
    </row>
    <row r="172" outlineLevel="1" spans="1:6">
      <c r="A172" s="5">
        <f t="shared" si="12"/>
        <v>57</v>
      </c>
      <c r="B172" s="6" t="str">
        <f t="shared" si="12"/>
        <v>Jogo de brocas SDS Plus, 5 peças, de 6 a 10mm, uso concreto.</v>
      </c>
      <c r="C172" s="5" t="str">
        <f t="shared" si="12"/>
        <v>UND</v>
      </c>
      <c r="D172" s="7">
        <f t="shared" si="12"/>
        <v>37.17</v>
      </c>
      <c r="E172" s="5">
        <f t="shared" si="12"/>
        <v>1</v>
      </c>
      <c r="F172" s="8">
        <f t="shared" si="9"/>
        <v>37.17</v>
      </c>
    </row>
    <row r="173" ht="25.5" outlineLevel="1" spans="1:6">
      <c r="A173" s="5">
        <f t="shared" si="12"/>
        <v>58</v>
      </c>
      <c r="B173" s="6" t="str">
        <f t="shared" si="12"/>
        <v>Jogo de Brocas Widea 3 a 10mm - Acabamento brilhante; Aplicações em construção civil/alvenaria; Acompanha estojo plástico com marcações de medidas, para armazenamento das ferramentas; Contém 08 peças, sendo de medidas:- 3mm – 4mm – 5mm – 6mm – 7mm – 8mm – 9mm – 10mm</v>
      </c>
      <c r="C173" s="5" t="str">
        <f t="shared" si="12"/>
        <v>UND</v>
      </c>
      <c r="D173" s="7">
        <f t="shared" si="12"/>
        <v>60.38</v>
      </c>
      <c r="E173" s="5">
        <f t="shared" si="12"/>
        <v>1</v>
      </c>
      <c r="F173" s="8">
        <f t="shared" si="9"/>
        <v>60.38</v>
      </c>
    </row>
    <row r="174" outlineLevel="1" spans="1:6">
      <c r="A174" s="5">
        <f t="shared" si="12"/>
        <v>59</v>
      </c>
      <c r="B174" s="6" t="str">
        <f t="shared" si="12"/>
        <v>Jogo de Chave Allen com 9 Peças - Fabricado em aço cromo - vanádio; Acabamento  fosfatizada e escurecida; Medidas das Chaves: 1.5, 2, 2.5, 3, 4, 5, 6, 8 e 10 mm</v>
      </c>
      <c r="C174" s="5" t="str">
        <f t="shared" si="12"/>
        <v>UND</v>
      </c>
      <c r="D174" s="7">
        <f t="shared" si="12"/>
        <v>21.91</v>
      </c>
      <c r="E174" s="5">
        <f t="shared" si="12"/>
        <v>1</v>
      </c>
      <c r="F174" s="8">
        <f t="shared" si="9"/>
        <v>21.91</v>
      </c>
    </row>
    <row r="175" outlineLevel="1" spans="1:6">
      <c r="A175" s="5">
        <f t="shared" si="12"/>
        <v>60</v>
      </c>
      <c r="B175" s="6" t="str">
        <f t="shared" si="12"/>
        <v>Jogo de Chave Combinada Boca/Estria - Material: Aço Forjado; Composto por 12 chaves; Medidas das chaves: 6mm a 22mm</v>
      </c>
      <c r="C175" s="5" t="str">
        <f t="shared" si="12"/>
        <v>UND</v>
      </c>
      <c r="D175" s="7">
        <f t="shared" si="12"/>
        <v>58.48</v>
      </c>
      <c r="E175" s="5">
        <f t="shared" si="12"/>
        <v>1</v>
      </c>
      <c r="F175" s="8">
        <f t="shared" si="9"/>
        <v>58.48</v>
      </c>
    </row>
    <row r="176" outlineLevel="1" spans="1:6">
      <c r="A176" s="5">
        <f t="shared" si="12"/>
        <v>61</v>
      </c>
      <c r="B176" s="6" t="str">
        <f t="shared" si="12"/>
        <v>Jogo de chave Tork Longa_T10 - T50 (9 peças)</v>
      </c>
      <c r="C176" s="5" t="str">
        <f t="shared" si="12"/>
        <v>UND</v>
      </c>
      <c r="D176" s="7">
        <f t="shared" si="12"/>
        <v>31.66</v>
      </c>
      <c r="E176" s="5">
        <f t="shared" si="12"/>
        <v>1</v>
      </c>
      <c r="F176" s="8">
        <f t="shared" si="9"/>
        <v>31.66</v>
      </c>
    </row>
    <row r="177" ht="25.5" outlineLevel="1" spans="1:6">
      <c r="A177" s="5">
        <f t="shared" si="12"/>
        <v>62</v>
      </c>
      <c r="B177" s="6" t="str">
        <f t="shared" si="12"/>
        <v>Jogo de Serras Copo 6 Peças - Fabricados em aço carbono; Aplicação: Furar madeiras em geral, gesso, DryWall, placas de acrílico, PVC e plásticos; Conteúdo: Serra copos: 32 /38 / 44 / 54 mm; 1 Chave allen de fixação; 1 Broca de centro</v>
      </c>
      <c r="C177" s="5" t="str">
        <f t="shared" si="12"/>
        <v>UND</v>
      </c>
      <c r="D177" s="7">
        <f t="shared" si="12"/>
        <v>19.27</v>
      </c>
      <c r="E177" s="5">
        <f t="shared" si="12"/>
        <v>1</v>
      </c>
      <c r="F177" s="8">
        <f t="shared" si="9"/>
        <v>19.27</v>
      </c>
    </row>
    <row r="178" ht="38.25" outlineLevel="1" spans="1:6">
      <c r="A178" s="5">
        <f t="shared" si="12"/>
        <v>63</v>
      </c>
      <c r="B178" s="6" t="str">
        <f t="shared" si="12"/>
        <v>Jogo de Soquetes e Ponteiras de Encaixe 1/4 Pol. -  Jogo com 33 Peças, sendo: 1 Estojo;  12 soquetes sextavados (4 mm, 4,5 mm, 5 mm, 5,5 mm, 6 mm, 7 mm, 8 mm, 9 mm, 10 mm, 11 mm, 12 mm e 13 mm) :: 1 catraca reversível :: 2 extensões (50 mm e 100 mm) :: 1 cabo T :: 1 cabo quadrado :: 1 junta universal :: 5 soquetes allen (3 mm, 4 mm, 5 mm, 6 mm e 8 mm) :: 5 soquetes fenda (3 mm, 4 mm, 5 mm, 6 mm e 7 mm) :: 2 soquetes phillips (PH1 e PH2) :: 3 chaves allen (1,5 mm, 2 mm e 2,5 mm)</v>
      </c>
      <c r="C178" s="5" t="str">
        <f t="shared" si="12"/>
        <v>UND</v>
      </c>
      <c r="D178" s="7">
        <f t="shared" si="12"/>
        <v>179.81</v>
      </c>
      <c r="E178" s="5">
        <f t="shared" si="12"/>
        <v>1</v>
      </c>
      <c r="F178" s="8">
        <f t="shared" si="9"/>
        <v>179.81</v>
      </c>
    </row>
    <row r="179" outlineLevel="1" spans="1:6">
      <c r="A179" s="5">
        <f t="shared" si="12"/>
        <v>64</v>
      </c>
      <c r="B179" s="6" t="str">
        <f t="shared" si="12"/>
        <v>Kit 5 molas para Curvar tubos (1/4’, 3/8’, 1/2’, 5/8’, 5/16’) , comprimento total de 30 cm a 35cm, Marca EOS ou similar. uso ar condicionado/refrigeração.</v>
      </c>
      <c r="C179" s="5" t="str">
        <f t="shared" si="12"/>
        <v>UND</v>
      </c>
      <c r="D179" s="7">
        <f t="shared" si="12"/>
        <v>168.05</v>
      </c>
      <c r="E179" s="5">
        <f t="shared" si="12"/>
        <v>1</v>
      </c>
      <c r="F179" s="8">
        <f t="shared" si="9"/>
        <v>168.05</v>
      </c>
    </row>
    <row r="180" ht="25.5" outlineLevel="1" spans="1:6">
      <c r="A180" s="5">
        <f t="shared" si="12"/>
        <v>65</v>
      </c>
      <c r="B180" s="6" t="str">
        <f t="shared" si="12"/>
        <v>Lanterna Holofote Recarregável à Prova D'água - Recarregável Energia 110/250v -50/60Hz; Led durável com super brilho branco; Longo alcance de 500 metros; Potência: 30W 6000 lumens; Tensão da Bateria: 5.5V.; Autonomia da Bateria: 10 Horas; Tempo de Recarga: 8-12 Horas; Dimensões: 24,9 cm x 16,2 cm</v>
      </c>
      <c r="C180" s="5" t="str">
        <f t="shared" si="12"/>
        <v>UND</v>
      </c>
      <c r="D180" s="7">
        <f t="shared" si="12"/>
        <v>223.75</v>
      </c>
      <c r="E180" s="5">
        <f t="shared" si="12"/>
        <v>1</v>
      </c>
      <c r="F180" s="8">
        <f t="shared" si="9"/>
        <v>223.75</v>
      </c>
    </row>
    <row r="181" outlineLevel="1" spans="1:6">
      <c r="A181" s="5">
        <f t="shared" ref="A181:E181" si="13">A68</f>
        <v>66</v>
      </c>
      <c r="B181" s="6" t="str">
        <f t="shared" si="13"/>
        <v>Linha de Pedreiro Trançada 100 m -  Material: PE (Polietileno); Carretel com 100 Metros; Aplicação: Indicado para Construção Civil para Alinhamento em Geral</v>
      </c>
      <c r="C181" s="5" t="str">
        <f t="shared" si="13"/>
        <v>UND</v>
      </c>
      <c r="D181" s="7">
        <f t="shared" si="13"/>
        <v>11.73</v>
      </c>
      <c r="E181" s="5">
        <f t="shared" si="13"/>
        <v>1</v>
      </c>
      <c r="F181" s="8">
        <f t="shared" ref="F181:F212" si="14">TRUNC((E181*D181),2)</f>
        <v>11.73</v>
      </c>
    </row>
    <row r="182" outlineLevel="1" spans="1:6">
      <c r="A182" s="5">
        <f t="shared" ref="A182:E191" si="15">A70</f>
        <v>68</v>
      </c>
      <c r="B182" s="6" t="str">
        <f t="shared" si="15"/>
        <v>Mangueira para Nível  3/8”X1,5MM -  Material: Plástico , Aplicação: Medida De Nível , Cor: Cristal , Diâmetro Interno: 3/8 Pol.</v>
      </c>
      <c r="C182" s="5" t="str">
        <f t="shared" si="15"/>
        <v>UND</v>
      </c>
      <c r="D182" s="7">
        <f t="shared" si="15"/>
        <v>300.94</v>
      </c>
      <c r="E182" s="5">
        <f t="shared" si="15"/>
        <v>1</v>
      </c>
      <c r="F182" s="8">
        <f t="shared" si="14"/>
        <v>300.94</v>
      </c>
    </row>
    <row r="183" outlineLevel="1" spans="1:6">
      <c r="A183" s="5">
        <f t="shared" si="15"/>
        <v>69</v>
      </c>
      <c r="B183" s="6" t="str">
        <f t="shared" si="15"/>
        <v>Marreta Oitavada 1Kg - Cabeça forjada e temperada em aço carbono especial; Cabeça com acabamento envernizado; Cabo em madeira envernizada; Comprimento total:320 mm</v>
      </c>
      <c r="C183" s="5" t="str">
        <f t="shared" si="15"/>
        <v>UND</v>
      </c>
      <c r="D183" s="7">
        <f t="shared" si="15"/>
        <v>39.32</v>
      </c>
      <c r="E183" s="5">
        <f t="shared" si="15"/>
        <v>1</v>
      </c>
      <c r="F183" s="8">
        <f t="shared" si="14"/>
        <v>39.32</v>
      </c>
    </row>
    <row r="184" ht="25.5" outlineLevel="1" spans="1:6">
      <c r="A184" s="5">
        <f t="shared" si="15"/>
        <v>70</v>
      </c>
      <c r="B184" s="6" t="str">
        <f t="shared" si="15"/>
        <v>Marreta Oitavada 500 g - Cabeça forjada e temperada em aço carbono especial; Cabeça com acabamento envernizado; Cabo em madeira envernizada; Fixação por cunha metálica; Comprimento da cabeça: 89 mm; Comprimento total:255 mm; Diâmetro do batente: 30 mm</v>
      </c>
      <c r="C184" s="5" t="str">
        <f t="shared" si="15"/>
        <v>UND</v>
      </c>
      <c r="D184" s="7">
        <f t="shared" si="15"/>
        <v>27.28</v>
      </c>
      <c r="E184" s="5">
        <f t="shared" si="15"/>
        <v>1</v>
      </c>
      <c r="F184" s="8">
        <f t="shared" si="14"/>
        <v>27.28</v>
      </c>
    </row>
    <row r="185" outlineLevel="1" spans="1:6">
      <c r="A185" s="5">
        <f t="shared" si="15"/>
        <v>71</v>
      </c>
      <c r="B185" s="6" t="str">
        <f t="shared" si="15"/>
        <v>Martelo Bola 500g - Cabeça em aço resistente, Cabo em madeira legítima; Peso: 500g; Comprimento total: 330 mm; Comprimento da cabeça: 100 mm; Diâmetro da cabeça: 25 mm</v>
      </c>
      <c r="C185" s="5" t="str">
        <f t="shared" si="15"/>
        <v>UND</v>
      </c>
      <c r="D185" s="7">
        <f t="shared" si="15"/>
        <v>41.48</v>
      </c>
      <c r="E185" s="5">
        <f t="shared" si="15"/>
        <v>1</v>
      </c>
      <c r="F185" s="8">
        <f t="shared" si="14"/>
        <v>41.48</v>
      </c>
    </row>
    <row r="186" outlineLevel="1" spans="1:6">
      <c r="A186" s="5">
        <f t="shared" si="15"/>
        <v>72</v>
      </c>
      <c r="B186" s="6" t="str">
        <f t="shared" si="15"/>
        <v>Martelo de Borracha 60mm - Material da Cabeça: Borracha; Diâmetro da Cabeça do Martelo: 60,0 mm; Material do Cabo: Madeira</v>
      </c>
      <c r="C186" s="5" t="str">
        <f t="shared" si="15"/>
        <v>UND</v>
      </c>
      <c r="D186" s="7">
        <f t="shared" si="15"/>
        <v>24.89</v>
      </c>
      <c r="E186" s="5">
        <f t="shared" si="15"/>
        <v>1</v>
      </c>
      <c r="F186" s="8">
        <f t="shared" si="14"/>
        <v>24.89</v>
      </c>
    </row>
    <row r="187" ht="25.5" outlineLevel="1" spans="1:6">
      <c r="A187" s="5">
        <f t="shared" si="15"/>
        <v>73</v>
      </c>
      <c r="B187" s="6" t="str">
        <f t="shared" si="15"/>
        <v>Máscara de Solda Automática - Área De Visão 42X92mm; Proteção Uv/Iv Din 13; Estado Visível Din 4; Escurecimento Din 9 ~ Din 13; Tempo De Polarização 0,0001 Seg; Tempo De Despolarização 0,20 ~ 1,00Seg; Peso 0,49 Kg. Marca / Modelo de Referência: TORK MSEA-901</v>
      </c>
      <c r="C187" s="5" t="str">
        <f t="shared" si="15"/>
        <v>UND</v>
      </c>
      <c r="D187" s="7">
        <f t="shared" si="15"/>
        <v>212.03</v>
      </c>
      <c r="E187" s="5">
        <f t="shared" si="15"/>
        <v>1</v>
      </c>
      <c r="F187" s="8">
        <f t="shared" si="14"/>
        <v>212.03</v>
      </c>
    </row>
    <row r="188" ht="38.25" outlineLevel="1" spans="1:6">
      <c r="A188" s="5">
        <f t="shared" si="15"/>
        <v>74</v>
      </c>
      <c r="B188" s="6" t="str">
        <f t="shared" si="15"/>
        <v>Multimetro Digital com Alicate Amperimetro - Realiza a medição de correntes, tensão, resistência e continuidade; Acompanha ponta de prova, bateria e um estojo exclusivo; Mede tensão contínua e alternada, corrente alternada até 1000A, resistência; Realiza teste de diodo e continuidade; Teste de continuidade com bipe; Com congelamento de leitura e picos; Chave seletora rotativa de funções</v>
      </c>
      <c r="C188" s="5" t="str">
        <f t="shared" si="15"/>
        <v>UND</v>
      </c>
      <c r="D188" s="7">
        <f t="shared" si="15"/>
        <v>162.11</v>
      </c>
      <c r="E188" s="5">
        <f t="shared" si="15"/>
        <v>1</v>
      </c>
      <c r="F188" s="8">
        <f t="shared" si="14"/>
        <v>162.11</v>
      </c>
    </row>
    <row r="189" ht="38.25" outlineLevel="1" spans="1:6">
      <c r="A189" s="5">
        <f t="shared" si="15"/>
        <v>75</v>
      </c>
      <c r="B189" s="6" t="str">
        <f t="shared" si="15"/>
        <v>Multímetro Digital Profissional Portátil - Realize medições de tensão contínua e alternada, corrente contínua, resistor, transistores e diodos; - Possui visor LCD 0,5” de altura e 3 1/2 dígitos; Alimentação: Bateria 9V (Inclusa), com indicação de bateria fraca; Acompanha cabos para teste; Desligamento Automático Após: Aprox. 20±10 minutos - Ideal para laboratórios, oficinas, bricolagem e uso doméstica; Aviso sonoro com Beep - Material emborrachado - Dimensões: 14 x 7,5 x 4 (AxLxC) - Peso: Aproximadamente 400g</v>
      </c>
      <c r="C189" s="5" t="str">
        <f t="shared" si="15"/>
        <v>UND</v>
      </c>
      <c r="D189" s="7">
        <f t="shared" si="15"/>
        <v>35.93</v>
      </c>
      <c r="E189" s="5">
        <f t="shared" si="15"/>
        <v>1</v>
      </c>
      <c r="F189" s="8">
        <f t="shared" si="14"/>
        <v>35.93</v>
      </c>
    </row>
    <row r="190" outlineLevel="1" spans="1:6">
      <c r="A190" s="5">
        <f t="shared" si="15"/>
        <v>76</v>
      </c>
      <c r="B190" s="6" t="str">
        <f t="shared" si="15"/>
        <v>Nível de Alumínio 14 Pol. -  Corpo De Alumínio; Régua Graduada; Possui: 3 Bolhas de Nível</v>
      </c>
      <c r="C190" s="5" t="str">
        <f t="shared" si="15"/>
        <v>UND</v>
      </c>
      <c r="D190" s="7">
        <f t="shared" si="15"/>
        <v>19.79</v>
      </c>
      <c r="E190" s="5">
        <f t="shared" si="15"/>
        <v>1</v>
      </c>
      <c r="F190" s="8">
        <f t="shared" si="14"/>
        <v>19.79</v>
      </c>
    </row>
    <row r="191" outlineLevel="1" spans="1:6">
      <c r="A191" s="5">
        <f t="shared" si="15"/>
        <v>77</v>
      </c>
      <c r="B191" s="6" t="str">
        <f t="shared" si="15"/>
        <v>Pá Ajuntadeira de Bico n.° 3 - Fabricada em aço carbono; Pintura eletrostática a pó; Cabo em Madeira; Dimensões: 1.025 mm x 269 mm x 161 mm.</v>
      </c>
      <c r="C191" s="5" t="str">
        <f t="shared" si="15"/>
        <v>UND</v>
      </c>
      <c r="D191" s="7">
        <f t="shared" si="15"/>
        <v>32.63</v>
      </c>
      <c r="E191" s="5">
        <f t="shared" si="15"/>
        <v>1</v>
      </c>
      <c r="F191" s="8">
        <f t="shared" si="14"/>
        <v>32.63</v>
      </c>
    </row>
    <row r="192" outlineLevel="1" spans="1:6">
      <c r="A192" s="5">
        <f t="shared" ref="A192:E201" si="16">A80</f>
        <v>78</v>
      </c>
      <c r="B192" s="6" t="str">
        <f t="shared" si="16"/>
        <v>Pá Quadrada com Cabo de Madeira 71cm - Fabricada em aço carbono; Pintura eletrostática a pó; Cabo em Madeira com acabamento envernizado</v>
      </c>
      <c r="C192" s="5" t="str">
        <f t="shared" si="16"/>
        <v>UND</v>
      </c>
      <c r="D192" s="7">
        <f t="shared" si="16"/>
        <v>34.48</v>
      </c>
      <c r="E192" s="5">
        <f t="shared" si="16"/>
        <v>1</v>
      </c>
      <c r="F192" s="8">
        <f t="shared" si="14"/>
        <v>34.48</v>
      </c>
    </row>
    <row r="193" outlineLevel="1" spans="1:6">
      <c r="A193" s="5">
        <f t="shared" si="16"/>
        <v>79</v>
      </c>
      <c r="B193" s="6" t="str">
        <f t="shared" si="16"/>
        <v>Pazinha Larga para Jardinagem 30cm - Fabricada em aço carbono; Pintura eletrostática a pó; Cabo em madeira; Medidas: 6,4 cm x 8,3 cm x 30,2 cm</v>
      </c>
      <c r="C193" s="5" t="str">
        <f t="shared" si="16"/>
        <v>UND</v>
      </c>
      <c r="D193" s="7">
        <f t="shared" si="16"/>
        <v>10.14</v>
      </c>
      <c r="E193" s="5">
        <f t="shared" si="16"/>
        <v>1</v>
      </c>
      <c r="F193" s="8">
        <f t="shared" si="14"/>
        <v>10.14</v>
      </c>
    </row>
    <row r="194" outlineLevel="1" spans="1:6">
      <c r="A194" s="5">
        <f t="shared" si="16"/>
        <v>80</v>
      </c>
      <c r="B194" s="6" t="str">
        <f t="shared" si="16"/>
        <v>Pé de Cabra Forjado 24 Pol. - Corpo em aço forjado com secção hexagonal; Comprimento: 24” (60 cm); Espessura do Corpo: 19 mm</v>
      </c>
      <c r="C194" s="5" t="str">
        <f t="shared" si="16"/>
        <v>UND</v>
      </c>
      <c r="D194" s="7">
        <f t="shared" si="16"/>
        <v>60.25</v>
      </c>
      <c r="E194" s="5">
        <f t="shared" si="16"/>
        <v>1</v>
      </c>
      <c r="F194" s="8">
        <f t="shared" si="14"/>
        <v>60.25</v>
      </c>
    </row>
    <row r="195" outlineLevel="1" spans="1:6">
      <c r="A195" s="5">
        <f t="shared" si="16"/>
        <v>81</v>
      </c>
      <c r="B195" s="6" t="str">
        <f t="shared" si="16"/>
        <v>Peneira de Aro Plástico para Areia - Tela em arame galvanizado; Diâmetro da peneira: 55 cm; Malha da Peneira: 10; Material do aro da peneira: Plástico</v>
      </c>
      <c r="C195" s="5" t="str">
        <f t="shared" si="16"/>
        <v>UND</v>
      </c>
      <c r="D195" s="7">
        <f t="shared" si="16"/>
        <v>28.92</v>
      </c>
      <c r="E195" s="5">
        <f t="shared" si="16"/>
        <v>1</v>
      </c>
      <c r="F195" s="8">
        <f t="shared" si="14"/>
        <v>28.92</v>
      </c>
    </row>
    <row r="196" outlineLevel="1" spans="1:6">
      <c r="A196" s="5">
        <f t="shared" si="16"/>
        <v>82</v>
      </c>
      <c r="B196" s="6" t="str">
        <f t="shared" si="16"/>
        <v>Peneira de Aro Plástico para Areia 55 cm - Tela em arame galvanizado; Diâmetro da peneira: 55 cm; Malha da Peneira: 8; Fio da Peneira: 28; Material do aro da peneira: Plástico</v>
      </c>
      <c r="C196" s="5" t="str">
        <f t="shared" si="16"/>
        <v>UND</v>
      </c>
      <c r="D196" s="7">
        <f t="shared" si="16"/>
        <v>26.3</v>
      </c>
      <c r="E196" s="5">
        <f t="shared" si="16"/>
        <v>1</v>
      </c>
      <c r="F196" s="8">
        <f t="shared" si="14"/>
        <v>26.3</v>
      </c>
    </row>
    <row r="197" outlineLevel="1" spans="1:6">
      <c r="A197" s="5">
        <f t="shared" si="16"/>
        <v>83</v>
      </c>
      <c r="B197" s="6" t="str">
        <f t="shared" si="16"/>
        <v>Pente Aletas Plastica 6 Pontas - Material: Plástico; Pentes de: 8, 9, 10, 12, 14, 15; Aplicação: Função de limpar e desentortar aletas de condensadores e evaporadores.</v>
      </c>
      <c r="C197" s="5" t="str">
        <f t="shared" si="16"/>
        <v>UND</v>
      </c>
      <c r="D197" s="7">
        <f t="shared" si="16"/>
        <v>33.81</v>
      </c>
      <c r="E197" s="5">
        <f t="shared" si="16"/>
        <v>1</v>
      </c>
      <c r="F197" s="8">
        <f t="shared" si="14"/>
        <v>33.81</v>
      </c>
    </row>
    <row r="198" outlineLevel="1" spans="1:6">
      <c r="A198" s="5">
        <f t="shared" si="16"/>
        <v>84</v>
      </c>
      <c r="B198" s="6" t="str">
        <f t="shared" si="16"/>
        <v>Picareta Chibanca com Cabo de Madeira de 90cm - Picareta forjada em aço carbono; Cabo de madeira; Tamanho do cabo: 90 cm; Dimensões gerais: 905 x 378 x 98 mm</v>
      </c>
      <c r="C198" s="5" t="str">
        <f t="shared" si="16"/>
        <v>UND</v>
      </c>
      <c r="D198" s="7">
        <f t="shared" si="16"/>
        <v>90.41</v>
      </c>
      <c r="E198" s="5">
        <f t="shared" si="16"/>
        <v>1</v>
      </c>
      <c r="F198" s="8">
        <f t="shared" si="14"/>
        <v>90.41</v>
      </c>
    </row>
    <row r="199" outlineLevel="1" spans="1:6">
      <c r="A199" s="5">
        <f t="shared" si="16"/>
        <v>85</v>
      </c>
      <c r="B199" s="6" t="str">
        <f t="shared" si="16"/>
        <v>Picareta com Cabo de Madeira de 95 cm - Fabricado em aço especial; Cabo de madeira; Extremidades levemente afiadas; Tamanho total: 95 cm</v>
      </c>
      <c r="C199" s="5" t="str">
        <f t="shared" si="16"/>
        <v>UND</v>
      </c>
      <c r="D199" s="7">
        <f t="shared" si="16"/>
        <v>91.9</v>
      </c>
      <c r="E199" s="5">
        <f t="shared" si="16"/>
        <v>1</v>
      </c>
      <c r="F199" s="8">
        <f t="shared" si="14"/>
        <v>91.9</v>
      </c>
    </row>
    <row r="200" outlineLevel="1" spans="1:6">
      <c r="A200" s="5">
        <f t="shared" si="16"/>
        <v>86</v>
      </c>
      <c r="B200" s="6" t="str">
        <f t="shared" si="16"/>
        <v>Pincel de pelo de 2 cm - Material Cerdas: Pelo De Malta , Tamanho: 3/4 POL, Tipo Cabo: Curto , Material Cabo: Madeira , Formato: Retangular</v>
      </c>
      <c r="C200" s="5" t="str">
        <f t="shared" si="16"/>
        <v>UND</v>
      </c>
      <c r="D200" s="7">
        <f t="shared" si="16"/>
        <v>2.98</v>
      </c>
      <c r="E200" s="5">
        <f t="shared" si="16"/>
        <v>1</v>
      </c>
      <c r="F200" s="8">
        <f t="shared" si="14"/>
        <v>2.98</v>
      </c>
    </row>
    <row r="201" outlineLevel="1" spans="1:6">
      <c r="A201" s="5">
        <f t="shared" si="16"/>
        <v>87</v>
      </c>
      <c r="B201" s="6" t="str">
        <f t="shared" si="16"/>
        <v>Pincel de pelo de 4 cm - Material Cerdas: Pelo De Malta , Tamanho: 1. 1/2 POL, Tipo Cabo: Curto , Material Cabo: Madeira , Formato: Retangular</v>
      </c>
      <c r="C201" s="5" t="str">
        <f t="shared" si="16"/>
        <v>UND</v>
      </c>
      <c r="D201" s="7">
        <f t="shared" si="16"/>
        <v>5.06</v>
      </c>
      <c r="E201" s="5">
        <f t="shared" si="16"/>
        <v>1</v>
      </c>
      <c r="F201" s="8">
        <f t="shared" si="14"/>
        <v>5.06</v>
      </c>
    </row>
    <row r="202" outlineLevel="1" spans="1:6">
      <c r="A202" s="5">
        <f t="shared" ref="A202:E204" si="17">A90</f>
        <v>88</v>
      </c>
      <c r="B202" s="6" t="str">
        <f t="shared" si="17"/>
        <v>Pincel de pelo de 8 cm - Material Cerdas: Pelo De Malta , Tamanho: 3 POL, Tipo Cabo: Curto , Material Cabo: Madeira , Formato: Retangular</v>
      </c>
      <c r="C202" s="5" t="str">
        <f t="shared" si="17"/>
        <v>UND</v>
      </c>
      <c r="D202" s="7">
        <f t="shared" si="17"/>
        <v>13.86</v>
      </c>
      <c r="E202" s="5">
        <f t="shared" si="17"/>
        <v>1</v>
      </c>
      <c r="F202" s="8">
        <f t="shared" si="14"/>
        <v>13.86</v>
      </c>
    </row>
    <row r="203" ht="25.5" outlineLevel="1" spans="1:6">
      <c r="A203" s="5">
        <f t="shared" si="17"/>
        <v>89</v>
      </c>
      <c r="B203" s="6" t="str">
        <f t="shared" si="17"/>
        <v>Pino 15mm para Pinador Pneumático - Especificações Técnicas:  :: Comprimento: 15 mm :: Tipo: Pino F :: Quantidade da Embalagem: 5.000 :: Dimensões do pino: 15 x 1,0 x 1,25 mm</v>
      </c>
      <c r="C203" s="5" t="str">
        <f t="shared" si="17"/>
        <v>UND</v>
      </c>
      <c r="D203" s="7">
        <f t="shared" si="17"/>
        <v>23.46</v>
      </c>
      <c r="E203" s="5">
        <f t="shared" si="17"/>
        <v>1</v>
      </c>
      <c r="F203" s="8">
        <f t="shared" si="14"/>
        <v>23.46</v>
      </c>
    </row>
    <row r="204" outlineLevel="1" spans="1:6">
      <c r="A204" s="5">
        <f t="shared" si="17"/>
        <v>90</v>
      </c>
      <c r="B204" s="6" t="str">
        <f t="shared" si="17"/>
        <v>Ponteiro Sextavado 8 Pol. - Corpo em aço especial; Barra sextavada; Dimensões: Largura: 1,9 cm x Altura: 0,6 cm x Comprimento: 20 cm.</v>
      </c>
      <c r="C204" s="5" t="str">
        <f t="shared" si="17"/>
        <v>UND</v>
      </c>
      <c r="D204" s="7">
        <f t="shared" si="17"/>
        <v>40.57</v>
      </c>
      <c r="E204" s="5">
        <f t="shared" si="17"/>
        <v>1</v>
      </c>
      <c r="F204" s="8">
        <f t="shared" si="14"/>
        <v>40.57</v>
      </c>
    </row>
    <row r="205" outlineLevel="1" spans="1:6">
      <c r="A205" s="5">
        <f t="shared" ref="A205:E214" si="18">A94</f>
        <v>92</v>
      </c>
      <c r="B205" s="6" t="str">
        <f t="shared" si="18"/>
        <v>Prumo de Metal para Parede 500 g - Material do Corpo do Prumo : Metal; Material da Base de Apoio do Prumo: Madeira; Massa do Prumo: 500 g</v>
      </c>
      <c r="C205" s="5" t="str">
        <f t="shared" si="18"/>
        <v>UND</v>
      </c>
      <c r="D205" s="7">
        <f t="shared" si="18"/>
        <v>36.48</v>
      </c>
      <c r="E205" s="5">
        <f t="shared" si="18"/>
        <v>1</v>
      </c>
      <c r="F205" s="8">
        <f t="shared" si="14"/>
        <v>36.48</v>
      </c>
    </row>
    <row r="206" outlineLevel="1" spans="1:6">
      <c r="A206" s="5">
        <f t="shared" si="18"/>
        <v>93</v>
      </c>
      <c r="B206" s="6" t="str">
        <f t="shared" si="18"/>
        <v>Régua de Alumínio para Pedreiro 2 m - Material: Alumínio; Comprimento da Régua: 2,0 m; Largura da Régua: 49,7 mm; Altura da Régua: 25,5 mm</v>
      </c>
      <c r="C206" s="5" t="str">
        <f t="shared" si="18"/>
        <v>UND</v>
      </c>
      <c r="D206" s="7">
        <f t="shared" si="18"/>
        <v>48.88</v>
      </c>
      <c r="E206" s="5">
        <f t="shared" si="18"/>
        <v>1</v>
      </c>
      <c r="F206" s="8">
        <f t="shared" si="14"/>
        <v>48.88</v>
      </c>
    </row>
    <row r="207" outlineLevel="1" spans="1:6">
      <c r="A207" s="5">
        <f t="shared" si="18"/>
        <v>94</v>
      </c>
      <c r="B207" s="6" t="str">
        <f t="shared" si="18"/>
        <v>Rolo de Espuma Amarela 5 cm - Rolo De Espuma Poliester Amarelo para Pintura; com Cabo Pop 9Cm; Aplicação : Ideal para Látex, PVA e Acrílica a base de água; Com Haste</v>
      </c>
      <c r="C207" s="5" t="str">
        <f t="shared" si="18"/>
        <v>UND</v>
      </c>
      <c r="D207" s="7">
        <f t="shared" si="18"/>
        <v>4.28</v>
      </c>
      <c r="E207" s="5">
        <f t="shared" si="18"/>
        <v>1</v>
      </c>
      <c r="F207" s="8">
        <f t="shared" si="14"/>
        <v>4.28</v>
      </c>
    </row>
    <row r="208" outlineLevel="1" spans="1:6">
      <c r="A208" s="5">
        <f t="shared" si="18"/>
        <v>95</v>
      </c>
      <c r="B208" s="6" t="str">
        <f t="shared" si="18"/>
        <v>Rolo de Espuma Amarela 9 cm - Rolo De Espuma Poliester Amarelo para Pintura; com Cabo Pop 9Cm; Aplicação : Ideal para Látex, PVA e Acrílica a base de água; Com Haste</v>
      </c>
      <c r="C208" s="5" t="str">
        <f t="shared" si="18"/>
        <v>UND</v>
      </c>
      <c r="D208" s="7">
        <f t="shared" si="18"/>
        <v>5.77</v>
      </c>
      <c r="E208" s="5">
        <f t="shared" si="18"/>
        <v>1</v>
      </c>
      <c r="F208" s="8">
        <f t="shared" si="14"/>
        <v>5.77</v>
      </c>
    </row>
    <row r="209" outlineLevel="1" spans="1:6">
      <c r="A209" s="5">
        <f t="shared" si="18"/>
        <v>96</v>
      </c>
      <c r="B209" s="6" t="str">
        <f t="shared" si="18"/>
        <v>Rolo de Lã de Carneiro 15 cm  - Material do rolo para pintura: Lã sintética; Suporte do rolo para pintura: Com suporte metálico</v>
      </c>
      <c r="C209" s="5" t="str">
        <f t="shared" si="18"/>
        <v>UND</v>
      </c>
      <c r="D209" s="7">
        <f t="shared" si="18"/>
        <v>7.37</v>
      </c>
      <c r="E209" s="5">
        <f t="shared" si="18"/>
        <v>1</v>
      </c>
      <c r="F209" s="8">
        <f t="shared" si="14"/>
        <v>7.37</v>
      </c>
    </row>
    <row r="210" outlineLevel="1" spans="1:6">
      <c r="A210" s="5">
        <f t="shared" si="18"/>
        <v>97</v>
      </c>
      <c r="B210" s="6" t="str">
        <f t="shared" si="18"/>
        <v>Rolo de Lã de Carneiro 23 cm -Material do rolo para pintura: Lã sintética; Suporte do rolo para pintura: Com suporte metálico</v>
      </c>
      <c r="C210" s="5" t="str">
        <f t="shared" si="18"/>
        <v>UND</v>
      </c>
      <c r="D210" s="7">
        <f t="shared" si="18"/>
        <v>21.67</v>
      </c>
      <c r="E210" s="5">
        <f t="shared" si="18"/>
        <v>1</v>
      </c>
      <c r="F210" s="8">
        <f t="shared" si="14"/>
        <v>21.67</v>
      </c>
    </row>
    <row r="211" outlineLevel="1" spans="1:6">
      <c r="A211" s="5">
        <f t="shared" si="18"/>
        <v>98</v>
      </c>
      <c r="B211" s="6" t="str">
        <f t="shared" si="18"/>
        <v>Rolo para Textura/Decoração 23 cm - Tipo: Cabelo de Anjo; Aplicação: Decoraçâo e efeitos especiais; Medidas: 23 x 5.3 x 5.3 cm; 118 g; Sem Haste.</v>
      </c>
      <c r="C211" s="5" t="str">
        <f t="shared" si="18"/>
        <v>UND</v>
      </c>
      <c r="D211" s="7">
        <f t="shared" si="18"/>
        <v>20.91</v>
      </c>
      <c r="E211" s="5">
        <f t="shared" si="18"/>
        <v>1</v>
      </c>
      <c r="F211" s="8">
        <f t="shared" si="14"/>
        <v>20.91</v>
      </c>
    </row>
    <row r="212" ht="25.5" outlineLevel="1" spans="1:6">
      <c r="A212" s="5">
        <f t="shared" si="18"/>
        <v>99</v>
      </c>
      <c r="B212" s="6" t="str">
        <f t="shared" si="18"/>
        <v>Serrote Dobrável para Poda 12,5 Pol. - Material da lâmina do serrote: Aço carbono; Material do cabo do serrote: Plástico rígido ABS; Dobrável; Medidas: 240 mm x 420 mm x 190 mm</v>
      </c>
      <c r="C212" s="5" t="str">
        <f t="shared" si="18"/>
        <v>UND</v>
      </c>
      <c r="D212" s="7">
        <f t="shared" si="18"/>
        <v>39.33</v>
      </c>
      <c r="E212" s="5">
        <f t="shared" si="18"/>
        <v>1</v>
      </c>
      <c r="F212" s="8">
        <f t="shared" si="14"/>
        <v>39.33</v>
      </c>
    </row>
    <row r="213" outlineLevel="1" spans="1:6">
      <c r="A213" s="5">
        <f t="shared" si="18"/>
        <v>100</v>
      </c>
      <c r="B213" s="6" t="str">
        <f t="shared" si="18"/>
        <v>Talhadeira Sextavada 6 Pol. - Corpo em aço especial; Barra sextavada; Têmpera por indução nas duas extremidades</v>
      </c>
      <c r="C213" s="5" t="str">
        <f t="shared" si="18"/>
        <v>UND</v>
      </c>
      <c r="D213" s="7">
        <f t="shared" si="18"/>
        <v>31.98</v>
      </c>
      <c r="E213" s="5">
        <f t="shared" si="18"/>
        <v>1</v>
      </c>
      <c r="F213" s="8">
        <f t="shared" ref="F213:F220" si="19">TRUNC((E213*D213),2)</f>
        <v>31.98</v>
      </c>
    </row>
    <row r="214" outlineLevel="1" spans="1:6">
      <c r="A214" s="5">
        <f t="shared" si="18"/>
        <v>101</v>
      </c>
      <c r="B214" s="6" t="str">
        <f t="shared" si="18"/>
        <v>Talhadeira Sextavada 8 Pol. - Corpo em aço especial; Barra sextavada; Têmpera por indução nas duas extremidades</v>
      </c>
      <c r="C214" s="5" t="str">
        <f t="shared" si="18"/>
        <v>UND</v>
      </c>
      <c r="D214" s="7">
        <f t="shared" si="18"/>
        <v>42.13</v>
      </c>
      <c r="E214" s="5">
        <f t="shared" si="18"/>
        <v>1</v>
      </c>
      <c r="F214" s="8">
        <f t="shared" si="19"/>
        <v>42.13</v>
      </c>
    </row>
    <row r="215" ht="25.5" outlineLevel="1" spans="1:6">
      <c r="A215" s="5">
        <f t="shared" ref="A215:E220" si="20">A104</f>
        <v>102</v>
      </c>
      <c r="B215" s="6" t="str">
        <f t="shared" si="20"/>
        <v>Tesoura de Poda - Lâminas em aço carbono temperado com afiação otimizada; Cabo ergonômico curvo, com batentes internos; Eixo de corte centralizado; Diâmetro de corte máximo admitido: 17 mm</v>
      </c>
      <c r="C215" s="5" t="str">
        <f t="shared" si="20"/>
        <v>UND</v>
      </c>
      <c r="D215" s="7">
        <f t="shared" si="20"/>
        <v>23.7</v>
      </c>
      <c r="E215" s="5">
        <f t="shared" si="20"/>
        <v>1</v>
      </c>
      <c r="F215" s="8">
        <f t="shared" si="19"/>
        <v>23.7</v>
      </c>
    </row>
    <row r="216" outlineLevel="1" spans="1:6">
      <c r="A216" s="5">
        <f t="shared" si="20"/>
        <v>103</v>
      </c>
      <c r="B216" s="6" t="str">
        <f t="shared" si="20"/>
        <v>Tesoura para Cerca-Viva/Grama 12 Pol. - Lâminas lisas fabricadas em aço carbono; Cabo em madeira com acabamento envernizado; com guarnição metálica.</v>
      </c>
      <c r="C216" s="5" t="str">
        <f t="shared" si="20"/>
        <v>UND</v>
      </c>
      <c r="D216" s="7">
        <f t="shared" si="20"/>
        <v>47.44</v>
      </c>
      <c r="E216" s="5">
        <f t="shared" si="20"/>
        <v>1</v>
      </c>
      <c r="F216" s="8">
        <f t="shared" si="19"/>
        <v>47.44</v>
      </c>
    </row>
    <row r="217" outlineLevel="1" spans="1:6">
      <c r="A217" s="5">
        <f t="shared" si="20"/>
        <v>104</v>
      </c>
      <c r="B217" s="6" t="str">
        <f t="shared" si="20"/>
        <v>Tesoura Para Corte de Chapa 10 Pol. - Tipo Aviação; Corte Reto; Mecanismo de alavanca dupla; Cabo emborrachado</v>
      </c>
      <c r="C217" s="5" t="str">
        <f t="shared" si="20"/>
        <v>UND</v>
      </c>
      <c r="D217" s="7">
        <f t="shared" si="20"/>
        <v>33.3</v>
      </c>
      <c r="E217" s="5">
        <f t="shared" si="20"/>
        <v>1</v>
      </c>
      <c r="F217" s="8">
        <f t="shared" si="19"/>
        <v>33.3</v>
      </c>
    </row>
    <row r="218" outlineLevel="1" spans="1:6">
      <c r="A218" s="5">
        <f t="shared" si="20"/>
        <v>105</v>
      </c>
      <c r="B218" s="6" t="str">
        <f t="shared" si="20"/>
        <v>Torquês para Armador 9" -  Material Aço Carbono; Material do Cabo: Plástico; Aplicação: cortar, apertar e dobrar arames e ferros; Medida: 9 Pol.</v>
      </c>
      <c r="C218" s="5" t="str">
        <f t="shared" si="20"/>
        <v>UND</v>
      </c>
      <c r="D218" s="7">
        <f t="shared" si="20"/>
        <v>26.62</v>
      </c>
      <c r="E218" s="5">
        <f t="shared" si="20"/>
        <v>1</v>
      </c>
      <c r="F218" s="8">
        <f t="shared" si="19"/>
        <v>26.62</v>
      </c>
    </row>
    <row r="219" outlineLevel="1" spans="1:6">
      <c r="A219" s="5">
        <f t="shared" si="20"/>
        <v>106</v>
      </c>
      <c r="B219" s="6" t="str">
        <f t="shared" si="20"/>
        <v>Trena com Caixa Plástica Emborrachada 5 m - Com caixa plástica emborrachada; Comprimento: 5 metros; Largura da fita 3/4"</v>
      </c>
      <c r="C219" s="5" t="str">
        <f t="shared" si="20"/>
        <v>UND</v>
      </c>
      <c r="D219" s="7">
        <f t="shared" si="20"/>
        <v>19.25</v>
      </c>
      <c r="E219" s="5">
        <f t="shared" si="20"/>
        <v>1</v>
      </c>
      <c r="F219" s="8">
        <f t="shared" si="19"/>
        <v>19.25</v>
      </c>
    </row>
    <row r="220" outlineLevel="1" spans="1:6">
      <c r="A220" s="5">
        <f t="shared" si="20"/>
        <v>107</v>
      </c>
      <c r="B220" s="6" t="str">
        <f t="shared" si="20"/>
        <v>Vassoura Metálica Fixa 18 Dentes - Fabricada em aço carbono; Pintura eletrostática a pó; Possui 18 dentes de arame; Cabo em madeira; Medidas: 153.4 cm x 37.5 cm x 9.5 cm</v>
      </c>
      <c r="C220" s="5" t="str">
        <f t="shared" si="20"/>
        <v>UND</v>
      </c>
      <c r="D220" s="7">
        <f t="shared" si="20"/>
        <v>32.93</v>
      </c>
      <c r="E220" s="5">
        <f t="shared" si="20"/>
        <v>1</v>
      </c>
      <c r="F220" s="8">
        <f t="shared" si="19"/>
        <v>32.93</v>
      </c>
    </row>
    <row r="221" outlineLevel="1" spans="1:6">
      <c r="A221" s="5"/>
      <c r="B221" s="6"/>
      <c r="C221" s="5"/>
      <c r="D221" s="7"/>
      <c r="E221" s="5"/>
      <c r="F221" s="8"/>
    </row>
    <row r="222" spans="1:6">
      <c r="A222" s="15" t="s">
        <v>400</v>
      </c>
      <c r="B222" s="15"/>
      <c r="C222" s="15"/>
      <c r="D222" s="15"/>
      <c r="E222" s="15"/>
      <c r="F222" s="16">
        <f>SUM(F117:F221)</f>
        <v>5049.08</v>
      </c>
    </row>
    <row r="223" spans="1:6">
      <c r="A223" s="15" t="s">
        <v>401</v>
      </c>
      <c r="B223" s="15"/>
      <c r="C223" s="15"/>
      <c r="D223" s="15"/>
      <c r="E223" s="15"/>
      <c r="F223" s="16">
        <f>F222/12</f>
        <v>420.756666666667</v>
      </c>
    </row>
    <row r="225" spans="1:6">
      <c r="A225" s="1" t="s">
        <v>403</v>
      </c>
      <c r="B225" s="2"/>
      <c r="C225" s="1"/>
      <c r="D225" s="3"/>
      <c r="E225" s="1"/>
      <c r="F225" s="1"/>
    </row>
    <row r="226" outlineLevel="1" spans="1:6">
      <c r="A226" s="13" t="s">
        <v>23</v>
      </c>
      <c r="B226" s="13" t="s">
        <v>226</v>
      </c>
      <c r="C226" s="13" t="s">
        <v>263</v>
      </c>
      <c r="D226" s="13" t="s">
        <v>228</v>
      </c>
      <c r="E226" s="13" t="s">
        <v>229</v>
      </c>
      <c r="F226" s="13" t="s">
        <v>230</v>
      </c>
    </row>
    <row r="227" outlineLevel="1" spans="1:6">
      <c r="A227" s="5">
        <f t="shared" ref="A227:E227" si="21">A17</f>
        <v>15</v>
      </c>
      <c r="B227" s="6" t="str">
        <f t="shared" si="21"/>
        <v>Caneta esferográfica, material plástico, ponteira esfera de tugstênio, tipo escrita média, cor tinta AZUL, características adicionais: atóxica, corpo cilindrico</v>
      </c>
      <c r="C227" s="5" t="str">
        <f t="shared" si="21"/>
        <v>UND</v>
      </c>
      <c r="D227" s="7">
        <f t="shared" si="21"/>
        <v>1.4</v>
      </c>
      <c r="E227" s="5">
        <f t="shared" si="21"/>
        <v>4</v>
      </c>
      <c r="F227" s="8">
        <f>TRUNC((E227*D227),2)</f>
        <v>5.6</v>
      </c>
    </row>
    <row r="228" outlineLevel="1" spans="1:6">
      <c r="A228" s="5">
        <f t="shared" ref="A228:E228" si="22">A69</f>
        <v>67</v>
      </c>
      <c r="B228" s="6" t="str">
        <f t="shared" si="22"/>
        <v>Livro Termo de Ocorrência, capa dura, medindo aproximadamente 22x33 cm, com 50 folhas.</v>
      </c>
      <c r="C228" s="5" t="str">
        <f t="shared" si="22"/>
        <v>UND</v>
      </c>
      <c r="D228" s="7">
        <f t="shared" si="22"/>
        <v>30.17</v>
      </c>
      <c r="E228" s="5">
        <f t="shared" si="22"/>
        <v>2</v>
      </c>
      <c r="F228" s="8">
        <f>TRUNC((E228*D228),2)</f>
        <v>60.34</v>
      </c>
    </row>
    <row r="229" outlineLevel="1" spans="1:6">
      <c r="A229" s="5">
        <f t="shared" ref="A229:E229" si="23">A93</f>
        <v>91</v>
      </c>
      <c r="B229" s="6" t="str">
        <f t="shared" si="23"/>
        <v>PRANCHETA em acrílico, com prendedor metálico, formato oficio 2, dimensões 216 x 330 mm</v>
      </c>
      <c r="C229" s="5" t="str">
        <f t="shared" si="23"/>
        <v>UND</v>
      </c>
      <c r="D229" s="7">
        <f t="shared" si="23"/>
        <v>17.06</v>
      </c>
      <c r="E229" s="5">
        <f t="shared" si="23"/>
        <v>1</v>
      </c>
      <c r="F229" s="8">
        <f>TRUNC((E229*D229),2)</f>
        <v>17.06</v>
      </c>
    </row>
    <row r="230" outlineLevel="1" spans="1:6">
      <c r="A230" s="5"/>
      <c r="B230" s="6"/>
      <c r="C230" s="5"/>
      <c r="D230" s="7"/>
      <c r="E230" s="5"/>
      <c r="F230" s="8"/>
    </row>
    <row r="231" spans="1:6">
      <c r="A231" s="15" t="s">
        <v>400</v>
      </c>
      <c r="B231" s="15"/>
      <c r="C231" s="15"/>
      <c r="D231" s="15"/>
      <c r="E231" s="15"/>
      <c r="F231" s="16">
        <f>SUM(F227:F230)</f>
        <v>83</v>
      </c>
    </row>
    <row r="232" spans="1:6">
      <c r="A232" s="15" t="s">
        <v>401</v>
      </c>
      <c r="B232" s="15"/>
      <c r="C232" s="15"/>
      <c r="D232" s="15"/>
      <c r="E232" s="15"/>
      <c r="F232" s="16">
        <f>F231/12</f>
        <v>6.91666666666667</v>
      </c>
    </row>
    <row r="234" spans="1:6">
      <c r="A234" s="1" t="s">
        <v>404</v>
      </c>
      <c r="B234" s="2"/>
      <c r="C234" s="1"/>
      <c r="D234" s="3"/>
      <c r="E234" s="1"/>
      <c r="F234" s="1"/>
    </row>
    <row r="235" outlineLevel="1" spans="1:6">
      <c r="A235" s="13" t="s">
        <v>23</v>
      </c>
      <c r="B235" s="13" t="s">
        <v>226</v>
      </c>
      <c r="C235" s="13" t="s">
        <v>263</v>
      </c>
      <c r="D235" s="13" t="s">
        <v>228</v>
      </c>
      <c r="E235" s="13" t="s">
        <v>229</v>
      </c>
      <c r="F235" s="13" t="s">
        <v>230</v>
      </c>
    </row>
    <row r="236" outlineLevel="1" spans="1:6">
      <c r="A236" s="5">
        <f t="shared" ref="A236:E236" si="24">A4</f>
        <v>2</v>
      </c>
      <c r="B236" s="6" t="str">
        <f t="shared" si="24"/>
        <v>Alicate Bico Isolado 6'' - Material: Aço forjado; Cabo isolado para 1.000V; Meia Cana</v>
      </c>
      <c r="C236" s="5" t="str">
        <f t="shared" si="24"/>
        <v>UND</v>
      </c>
      <c r="D236" s="7">
        <f t="shared" si="24"/>
        <v>44.51</v>
      </c>
      <c r="E236" s="5">
        <f t="shared" si="24"/>
        <v>1</v>
      </c>
      <c r="F236" s="8">
        <f t="shared" ref="F236:F258" si="25">TRUNC((E236*D236),2)</f>
        <v>44.51</v>
      </c>
    </row>
    <row r="237" outlineLevel="1" spans="1:6">
      <c r="A237" s="5">
        <f t="shared" ref="A237:E237" si="26">A6</f>
        <v>4</v>
      </c>
      <c r="B237" s="6" t="str">
        <f t="shared" si="26"/>
        <v>Alicate Crimpador para terminal RJ 45/8 pinos, aço carbono, cabo plastificado.</v>
      </c>
      <c r="C237" s="5" t="str">
        <f t="shared" si="26"/>
        <v>UND</v>
      </c>
      <c r="D237" s="7">
        <f t="shared" si="26"/>
        <v>62.11</v>
      </c>
      <c r="E237" s="5">
        <f t="shared" si="26"/>
        <v>1</v>
      </c>
      <c r="F237" s="8">
        <f t="shared" si="25"/>
        <v>62.11</v>
      </c>
    </row>
    <row r="238" outlineLevel="1" spans="1:6">
      <c r="A238" s="5">
        <f t="shared" ref="A238:E238" si="27">A7</f>
        <v>5</v>
      </c>
      <c r="B238" s="6" t="str">
        <f t="shared" si="27"/>
        <v>Alicate de Corte Isolado 6" - Material: Aço Carbono; Cabo isolado para 1.000V; Corte Diagonal</v>
      </c>
      <c r="C238" s="5" t="str">
        <f t="shared" si="27"/>
        <v>UND</v>
      </c>
      <c r="D238" s="7">
        <f t="shared" si="27"/>
        <v>35.5</v>
      </c>
      <c r="E238" s="5">
        <f t="shared" si="27"/>
        <v>1</v>
      </c>
      <c r="F238" s="8">
        <f t="shared" si="25"/>
        <v>35.5</v>
      </c>
    </row>
    <row r="239" outlineLevel="1" spans="1:6">
      <c r="A239" s="5">
        <f t="shared" ref="A239:E239" si="28">A8</f>
        <v>6</v>
      </c>
      <c r="B239" s="6" t="str">
        <f t="shared" si="28"/>
        <v>Alicate de Pressão Isolado 10" - Material: Aço forjado; Cabo isolado; Mordente. CURVO</v>
      </c>
      <c r="C239" s="5" t="str">
        <f t="shared" si="28"/>
        <v>UND</v>
      </c>
      <c r="D239" s="7">
        <f t="shared" si="28"/>
        <v>33.17</v>
      </c>
      <c r="E239" s="5">
        <f t="shared" si="28"/>
        <v>1</v>
      </c>
      <c r="F239" s="8">
        <f t="shared" si="25"/>
        <v>33.17</v>
      </c>
    </row>
    <row r="240" ht="25.5" outlineLevel="1" spans="1:6">
      <c r="A240" s="5">
        <f t="shared" ref="A240:E240" si="29">A9</f>
        <v>7</v>
      </c>
      <c r="B240" s="6" t="str">
        <f t="shared" si="29"/>
        <v>Alicate Desencapador de Fios 6 Pol. - Material do corpo do alicate: Aço carbono; Capacidade do alicate desencapador: Cortar e prensar = 0,5 mm² - 6,0 mm² / Desencapar = 0,2 mm² - 6,0 mm² | Comprimento total do alicate: 6 pol - 152 mm.</v>
      </c>
      <c r="C240" s="5" t="str">
        <f t="shared" si="29"/>
        <v>UND</v>
      </c>
      <c r="D240" s="7">
        <f t="shared" si="29"/>
        <v>88.55</v>
      </c>
      <c r="E240" s="5">
        <f t="shared" si="29"/>
        <v>1</v>
      </c>
      <c r="F240" s="8">
        <f t="shared" si="25"/>
        <v>88.55</v>
      </c>
    </row>
    <row r="241" ht="25.5" outlineLevel="1" spans="1:6">
      <c r="A241" s="5">
        <f t="shared" ref="A241:E241" si="30">A10</f>
        <v>8</v>
      </c>
      <c r="B241" s="6" t="str">
        <f t="shared" si="30"/>
        <v>Alicate Prensa Terminais Pré-Isolados 7 Pol. - Material do corpo: Aço carbono; Aplicação:  prensar terminais pré-isolados tipo fêmea, macho, forquilha (garfo), anel e pino, para fios e cabos com bitolas de 0,5mm² a 6,0mm²; Possui regulador de pressão</v>
      </c>
      <c r="C241" s="5" t="str">
        <f t="shared" si="30"/>
        <v>UND</v>
      </c>
      <c r="D241" s="7">
        <f t="shared" si="30"/>
        <v>131.26</v>
      </c>
      <c r="E241" s="5">
        <f t="shared" si="30"/>
        <v>1</v>
      </c>
      <c r="F241" s="8">
        <f t="shared" si="25"/>
        <v>131.26</v>
      </c>
    </row>
    <row r="242" outlineLevel="1" spans="1:6">
      <c r="A242" s="5">
        <f t="shared" ref="A242:E242" si="31">A11</f>
        <v>9</v>
      </c>
      <c r="B242" s="6" t="str">
        <f t="shared" si="31"/>
        <v>Alicate Universal Isolado 8" - Material: Liga de aço; Formato ‎Reto;  Cabo Isolado para 1000V</v>
      </c>
      <c r="C242" s="5" t="str">
        <f t="shared" si="31"/>
        <v>UND</v>
      </c>
      <c r="D242" s="7">
        <f t="shared" si="31"/>
        <v>62.22</v>
      </c>
      <c r="E242" s="5">
        <f t="shared" si="31"/>
        <v>1</v>
      </c>
      <c r="F242" s="8">
        <f t="shared" si="25"/>
        <v>62.22</v>
      </c>
    </row>
    <row r="243" outlineLevel="1" spans="1:6">
      <c r="A243" s="5">
        <f t="shared" ref="A243:E243" si="32">A19</f>
        <v>17</v>
      </c>
      <c r="B243" s="6" t="str">
        <f t="shared" si="32"/>
        <v>Chave de Fenda 1/2 x 10 Pol. - Especificações Técnicas: Aço; Haste niquelada e cromada; Ponta fosfatizada; Medidas: 1,2 x 10 Pol.</v>
      </c>
      <c r="C243" s="5" t="str">
        <f t="shared" si="32"/>
        <v>UND</v>
      </c>
      <c r="D243" s="7">
        <f t="shared" si="32"/>
        <v>30.04</v>
      </c>
      <c r="E243" s="5">
        <f t="shared" si="32"/>
        <v>1</v>
      </c>
      <c r="F243" s="8">
        <f t="shared" si="25"/>
        <v>30.04</v>
      </c>
    </row>
    <row r="244" outlineLevel="1" spans="1:6">
      <c r="A244" s="5">
        <f t="shared" ref="A244:E244" si="33">A20</f>
        <v>18</v>
      </c>
      <c r="B244" s="6" t="str">
        <f t="shared" si="33"/>
        <v>Chave de Fenda 1/4 x 8 Pol. - Especificações Técnicas: Aço; Haste niquelada e cromada; Ponta fosfatizada; Medidas: 1/4 x 8 Pol.</v>
      </c>
      <c r="C244" s="5" t="str">
        <f t="shared" si="33"/>
        <v>UND</v>
      </c>
      <c r="D244" s="7">
        <f t="shared" si="33"/>
        <v>11.42</v>
      </c>
      <c r="E244" s="5">
        <f t="shared" si="33"/>
        <v>1</v>
      </c>
      <c r="F244" s="8">
        <f t="shared" si="25"/>
        <v>11.42</v>
      </c>
    </row>
    <row r="245" outlineLevel="1" spans="1:6">
      <c r="A245" s="5">
        <f t="shared" ref="A245:E245" si="34">A21</f>
        <v>19</v>
      </c>
      <c r="B245" s="6" t="str">
        <f t="shared" si="34"/>
        <v>Chave de Fenda 1/8 x 3'' - Fabricado em aço; Haste niquelada e cromada; Cabo em polipropileno; Ponta fosfatizada; Medidas: 1/8 x 3 Pol.</v>
      </c>
      <c r="C245" s="5" t="str">
        <f t="shared" si="34"/>
        <v>UND</v>
      </c>
      <c r="D245" s="7">
        <f t="shared" si="34"/>
        <v>3.17</v>
      </c>
      <c r="E245" s="5">
        <f t="shared" si="34"/>
        <v>1</v>
      </c>
      <c r="F245" s="8">
        <f t="shared" si="25"/>
        <v>3.17</v>
      </c>
    </row>
    <row r="246" outlineLevel="1" spans="1:6">
      <c r="A246" s="5">
        <f t="shared" ref="A246:E246" si="35">A22</f>
        <v>20</v>
      </c>
      <c r="B246" s="6" t="str">
        <f t="shared" si="35"/>
        <v>Chave de Fenda 3/16 x 8 Pol. - Especificações Técnicas: Aço; Haste niquelada e cromada; Ponta fosfatizada; Medidas: 3,16 x 8 Pol.</v>
      </c>
      <c r="C246" s="5" t="str">
        <f t="shared" si="35"/>
        <v>UND</v>
      </c>
      <c r="D246" s="7">
        <f t="shared" si="35"/>
        <v>10.97</v>
      </c>
      <c r="E246" s="5">
        <f t="shared" si="35"/>
        <v>1</v>
      </c>
      <c r="F246" s="8">
        <f t="shared" si="25"/>
        <v>10.97</v>
      </c>
    </row>
    <row r="247" outlineLevel="1" spans="1:6">
      <c r="A247" s="5">
        <f t="shared" ref="A247:E247" si="36">A23</f>
        <v>21</v>
      </c>
      <c r="B247" s="6" t="str">
        <f t="shared" si="36"/>
        <v>Chave de Fenda Cotoco 1/4 x 1.1/2 Pol. - Fabricado em aço; Haste niquelada e cromada; Cabo em polipropileno; Ponta fosfatizada; Medidas: 1/4 x 1.1/2 Pol.</v>
      </c>
      <c r="C247" s="5" t="str">
        <f t="shared" si="36"/>
        <v>UND</v>
      </c>
      <c r="D247" s="7">
        <f t="shared" si="36"/>
        <v>10.94</v>
      </c>
      <c r="E247" s="5">
        <f t="shared" si="36"/>
        <v>1</v>
      </c>
      <c r="F247" s="8">
        <f t="shared" si="25"/>
        <v>10.94</v>
      </c>
    </row>
    <row r="248" ht="25.5" outlineLevel="1" spans="1:6">
      <c r="A248" s="5">
        <f t="shared" ref="A248:E248" si="37">A25</f>
        <v>23</v>
      </c>
      <c r="B248" s="6" t="str">
        <f t="shared" si="37"/>
        <v>Chave Inglesa 10 Pol. - Fabricada em aço; Acabamento cromado; Aplicação: apertar e soltar parafusos, porcas sextavadas ou quadradas; Abertura total da boca: 28 mm; Medida: 10 Pol.</v>
      </c>
      <c r="C248" s="5" t="str">
        <f t="shared" si="37"/>
        <v>UND</v>
      </c>
      <c r="D248" s="7">
        <f t="shared" si="37"/>
        <v>34.23</v>
      </c>
      <c r="E248" s="5">
        <f t="shared" si="37"/>
        <v>1</v>
      </c>
      <c r="F248" s="8">
        <f t="shared" si="25"/>
        <v>34.23</v>
      </c>
    </row>
    <row r="249" ht="25.5" outlineLevel="1" spans="1:6">
      <c r="A249" s="5">
        <f t="shared" ref="A249:E249" si="38">A26</f>
        <v>24</v>
      </c>
      <c r="B249" s="6" t="str">
        <f t="shared" si="38"/>
        <v>Chave inglesa 12 Pol. - Fabricada em aço; Acabamento cromado; Aplicação: apertar e soltar parafusos, porcas sextavadas ou quadradas; Abertura total da boca: 35 mm; Medida: 12 Pol.</v>
      </c>
      <c r="C249" s="5" t="str">
        <f t="shared" si="38"/>
        <v>UND</v>
      </c>
      <c r="D249" s="7">
        <f t="shared" si="38"/>
        <v>47.52</v>
      </c>
      <c r="E249" s="5">
        <f t="shared" si="38"/>
        <v>1</v>
      </c>
      <c r="F249" s="8">
        <f t="shared" si="25"/>
        <v>47.52</v>
      </c>
    </row>
    <row r="250" ht="25.5" outlineLevel="1" spans="1:6">
      <c r="A250" s="5">
        <f t="shared" ref="A250:E250" si="39">A27</f>
        <v>25</v>
      </c>
      <c r="B250" s="6" t="str">
        <f t="shared" si="39"/>
        <v>Chave Inglesa 8 Pol. -  Fabricada em aço; Acabamento cromado; Aplicação: apertar e soltar parafusos, porcas sextavadas ou quadradas; Abertura total da boca: 23 mm; Medida: 8 Pol.</v>
      </c>
      <c r="C250" s="5" t="str">
        <f t="shared" si="39"/>
        <v>UND</v>
      </c>
      <c r="D250" s="7">
        <f t="shared" si="39"/>
        <v>26.51</v>
      </c>
      <c r="E250" s="5">
        <f t="shared" si="39"/>
        <v>1</v>
      </c>
      <c r="F250" s="8">
        <f t="shared" si="25"/>
        <v>26.51</v>
      </c>
    </row>
    <row r="251" outlineLevel="1" spans="1:6">
      <c r="A251" s="5">
        <f t="shared" ref="A251:E251" si="40">A28</f>
        <v>26</v>
      </c>
      <c r="B251" s="6" t="str">
        <f t="shared" si="40"/>
        <v>Chave Phillips 1/4 X 10 Pol - Haste em aço cromo vanádio temperada; Acabamento cromado; Ponta fosfatizada e magnetizada; Cabo injetado; Medidas: 1/4 X 10 Pol.</v>
      </c>
      <c r="C251" s="5" t="str">
        <f t="shared" si="40"/>
        <v>UND</v>
      </c>
      <c r="D251" s="7">
        <f t="shared" si="40"/>
        <v>18.48</v>
      </c>
      <c r="E251" s="5">
        <f t="shared" si="40"/>
        <v>1</v>
      </c>
      <c r="F251" s="8">
        <f t="shared" si="25"/>
        <v>18.48</v>
      </c>
    </row>
    <row r="252" outlineLevel="1" spans="1:6">
      <c r="A252" s="5">
        <f t="shared" ref="A252:E252" si="41">A29</f>
        <v>27</v>
      </c>
      <c r="B252" s="6" t="str">
        <f t="shared" si="41"/>
        <v>Chave Phillips 1/4 x 5 Pol. - Haste em aço cromo vanádio temperada; Acabamento cromado; Ponta fosfatizada e magnetizada; Cabo injetado; Medidas: 1/4 x 5 Pol.</v>
      </c>
      <c r="C252" s="5" t="str">
        <f t="shared" si="41"/>
        <v>UND</v>
      </c>
      <c r="D252" s="7">
        <f t="shared" si="41"/>
        <v>11.05</v>
      </c>
      <c r="E252" s="5">
        <f t="shared" si="41"/>
        <v>1</v>
      </c>
      <c r="F252" s="8">
        <f t="shared" si="25"/>
        <v>11.05</v>
      </c>
    </row>
    <row r="253" outlineLevel="1" spans="1:6">
      <c r="A253" s="5">
        <f t="shared" ref="A253:E253" si="42">A30</f>
        <v>28</v>
      </c>
      <c r="B253" s="6" t="str">
        <f t="shared" si="42"/>
        <v>Chave Phillips 3/16 x 3 Pol. - Haste em aço cromo vanádio temperada; Acabamento cromado; Ponta fosfatizada e magnetizada; Cabo injetado; Medidas: 3/16 x 3 Pol.</v>
      </c>
      <c r="C253" s="5" t="str">
        <f t="shared" si="42"/>
        <v>UND</v>
      </c>
      <c r="D253" s="7">
        <f t="shared" si="42"/>
        <v>10.56</v>
      </c>
      <c r="E253" s="5">
        <f t="shared" si="42"/>
        <v>1</v>
      </c>
      <c r="F253" s="8">
        <f t="shared" si="25"/>
        <v>10.56</v>
      </c>
    </row>
    <row r="254" outlineLevel="1" spans="1:6">
      <c r="A254" s="5">
        <f t="shared" ref="A254:E254" si="43">A31</f>
        <v>29</v>
      </c>
      <c r="B254" s="6" t="str">
        <f t="shared" si="43"/>
        <v>Chave Phillips 3/16 x 8 pol. - Haste em aço cromo vanádio temperada; Acabamento cromado; Ponta fosfatizada e magnetizada; Cabo injetado; Medidas: 3/16 x 8"</v>
      </c>
      <c r="C254" s="5" t="str">
        <f t="shared" si="43"/>
        <v>UND</v>
      </c>
      <c r="D254" s="7">
        <f t="shared" si="43"/>
        <v>11.17</v>
      </c>
      <c r="E254" s="5">
        <f t="shared" si="43"/>
        <v>1</v>
      </c>
      <c r="F254" s="8">
        <f t="shared" si="25"/>
        <v>11.17</v>
      </c>
    </row>
    <row r="255" outlineLevel="1" spans="1:6">
      <c r="A255" s="5">
        <f t="shared" ref="A255:E255" si="44">A32</f>
        <v>30</v>
      </c>
      <c r="B255" s="6" t="str">
        <f t="shared" si="44"/>
        <v>Chave Phillips Cotoco 1/4 x 1.1/2 Pol. - Fabricado em aço; Haste niquelada e cromada; Cabo em polipropileno; Ponta fosfatizada; Medidas: 1/4 x 1.1/2 Pol.</v>
      </c>
      <c r="C255" s="5" t="str">
        <f t="shared" si="44"/>
        <v>UND</v>
      </c>
      <c r="D255" s="7">
        <f t="shared" si="44"/>
        <v>12.94</v>
      </c>
      <c r="E255" s="5">
        <f t="shared" si="44"/>
        <v>1</v>
      </c>
      <c r="F255" s="8">
        <f t="shared" si="25"/>
        <v>12.94</v>
      </c>
    </row>
    <row r="256" outlineLevel="1" spans="1:6">
      <c r="A256" s="5">
        <f t="shared" ref="A256:E256" si="45">A33</f>
        <v>31</v>
      </c>
      <c r="B256" s="6" t="str">
        <f t="shared" si="45"/>
        <v>Chave Phillips de 1/4 x 8 Pol. -  Haste em aço cromo vanádio temperada; Acabamento cromado; Ponta fosfatizada e magnetizada; Cabo injetado; Medidas: 1/4" x 8"</v>
      </c>
      <c r="C256" s="5" t="str">
        <f t="shared" si="45"/>
        <v>UND</v>
      </c>
      <c r="D256" s="7">
        <f t="shared" si="45"/>
        <v>13.87</v>
      </c>
      <c r="E256" s="5">
        <f t="shared" si="45"/>
        <v>1</v>
      </c>
      <c r="F256" s="8">
        <f t="shared" si="25"/>
        <v>13.87</v>
      </c>
    </row>
    <row r="257" outlineLevel="1" spans="1:6">
      <c r="A257" s="5">
        <f t="shared" ref="A257:E257" si="46">A34</f>
        <v>32</v>
      </c>
      <c r="B257" s="6" t="str">
        <f t="shared" si="46"/>
        <v>Chave Teste Elétrico - Material da haste da chave: Aço carbono; Acabamento da haste da chave: Niquelado; Tensão de trabalho da chave Teste: 100 V~ a 500 V~</v>
      </c>
      <c r="C257" s="5" t="str">
        <f t="shared" si="46"/>
        <v>UND</v>
      </c>
      <c r="D257" s="7">
        <f t="shared" si="46"/>
        <v>5.94</v>
      </c>
      <c r="E257" s="5">
        <f t="shared" si="46"/>
        <v>1</v>
      </c>
      <c r="F257" s="8">
        <f t="shared" si="25"/>
        <v>5.94</v>
      </c>
    </row>
    <row r="258" outlineLevel="1" spans="1:6">
      <c r="A258" s="5">
        <f t="shared" ref="A258:E258" si="47">A35</f>
        <v>33</v>
      </c>
      <c r="B258" s="6" t="str">
        <f t="shared" si="47"/>
        <v>Cinto porta ferramentas. Em nylon de alta resistência, com bolsos e cinto de fixação (engate plástico, possuir regulagem).</v>
      </c>
      <c r="C258" s="5" t="str">
        <f t="shared" si="47"/>
        <v>UND</v>
      </c>
      <c r="D258" s="7">
        <f t="shared" si="47"/>
        <v>156.51</v>
      </c>
      <c r="E258" s="5">
        <f t="shared" si="47"/>
        <v>1</v>
      </c>
      <c r="F258" s="8">
        <f t="shared" si="25"/>
        <v>156.51</v>
      </c>
    </row>
    <row r="259" ht="25.5" outlineLevel="1" spans="1:6">
      <c r="A259" s="5">
        <f t="shared" ref="A259:E259" si="48">A49</f>
        <v>47</v>
      </c>
      <c r="B259" s="6" t="str">
        <f t="shared" si="48"/>
        <v>Estilete Profissional - Material do Corpo do Estilete: Metálico revestido com borracha termoplástica; Tipo da Lâmina: Reta segmentada; Comprimento Total: 200 mm; Largura da Lâmina (mm): 25</v>
      </c>
      <c r="C259" s="5" t="str">
        <f t="shared" si="48"/>
        <v>UND</v>
      </c>
      <c r="D259" s="7">
        <f t="shared" si="48"/>
        <v>32.44</v>
      </c>
      <c r="E259" s="5">
        <f t="shared" si="48"/>
        <v>1</v>
      </c>
      <c r="F259" s="8">
        <f t="shared" ref="F259:F270" si="49">TRUNC((E259*D259),2)</f>
        <v>32.44</v>
      </c>
    </row>
    <row r="260" ht="25.5" outlineLevel="1" spans="1:6">
      <c r="A260" s="5">
        <f t="shared" ref="A260:E260" si="50">A50</f>
        <v>48</v>
      </c>
      <c r="B260" s="6" t="str">
        <f t="shared" si="50"/>
        <v>Extensão Elétrica 10 m - Cabo PP Plano 2x1,00mm²; Plugues, Tomadas e Cabos certificados pelo Inmetro; Material Antichama; Condutor de Cobre 99,9% Puro; 127V - 1100W | 220V - 2200W</v>
      </c>
      <c r="C260" s="5" t="str">
        <f t="shared" si="50"/>
        <v>UND</v>
      </c>
      <c r="D260" s="7">
        <f t="shared" si="50"/>
        <v>57.2</v>
      </c>
      <c r="E260" s="5">
        <f t="shared" si="50"/>
        <v>2</v>
      </c>
      <c r="F260" s="8">
        <f t="shared" si="49"/>
        <v>114.4</v>
      </c>
    </row>
    <row r="261" ht="25.5" outlineLevel="1" spans="1:6">
      <c r="A261" s="5">
        <f t="shared" ref="A261:E261" si="51">A57</f>
        <v>55</v>
      </c>
      <c r="B261" s="6" t="str">
        <f t="shared" si="51"/>
        <v>Jogo de Brocas Chatas de Aço Carbono para Madeira 1/4-1Pol - Jogo de brocas chatas de aço carbono para madeira, indicado para lâminas finas de madeira e derivados, sendo: Jogo com 7 peças, com medidas: 1/4", 5/16", 3/8", 1/2", 5/8", 3/4", 1"</v>
      </c>
      <c r="C261" s="5" t="str">
        <f t="shared" si="51"/>
        <v>UND</v>
      </c>
      <c r="D261" s="7">
        <f t="shared" si="51"/>
        <v>51.14</v>
      </c>
      <c r="E261" s="5">
        <f t="shared" si="51"/>
        <v>1</v>
      </c>
      <c r="F261" s="8">
        <f t="shared" si="49"/>
        <v>51.14</v>
      </c>
    </row>
    <row r="262" ht="25.5" outlineLevel="1" spans="1:6">
      <c r="A262" s="5">
        <f t="shared" ref="A262:E262" si="52">A58</f>
        <v>56</v>
      </c>
      <c r="B262" s="6" t="str">
        <f t="shared" si="52"/>
        <v>Jogo de Brocas de aço rápido de 1/16 a 3/8 Pol. com 21 Peças - Acompanha estojo plástico com marcações de medidas, para armazenamento das ferramentas; Medidas das peças: 1/16 - 5/64 - 3/32 - 7/64 - 1/8 - 9/64 - 5/32 - 11/64 - 3/16 -  13/64 - 7/32 - 15/64 - 1/4 - 17/64 - 9/32 - 19/64 - 5/16 - 21/64 - 11/32 - 23/64 - 3/8”</v>
      </c>
      <c r="C262" s="5" t="str">
        <f t="shared" si="52"/>
        <v>UND</v>
      </c>
      <c r="D262" s="7">
        <f t="shared" si="52"/>
        <v>336.05</v>
      </c>
      <c r="E262" s="5">
        <f t="shared" si="52"/>
        <v>1</v>
      </c>
      <c r="F262" s="8">
        <f t="shared" si="49"/>
        <v>336.05</v>
      </c>
    </row>
    <row r="263" outlineLevel="1" spans="1:6">
      <c r="A263" s="5">
        <f t="shared" ref="A263:E263" si="53">A59</f>
        <v>57</v>
      </c>
      <c r="B263" s="6" t="str">
        <f t="shared" si="53"/>
        <v>Jogo de brocas SDS Plus, 5 peças, de 6 a 10mm, uso concreto.</v>
      </c>
      <c r="C263" s="5" t="str">
        <f t="shared" si="53"/>
        <v>UND</v>
      </c>
      <c r="D263" s="7">
        <f t="shared" si="53"/>
        <v>37.17</v>
      </c>
      <c r="E263" s="5">
        <f t="shared" si="53"/>
        <v>1</v>
      </c>
      <c r="F263" s="8">
        <f t="shared" si="49"/>
        <v>37.17</v>
      </c>
    </row>
    <row r="264" ht="25.5" outlineLevel="1" spans="1:6">
      <c r="A264" s="5">
        <f t="shared" ref="A264:E264" si="54">A60</f>
        <v>58</v>
      </c>
      <c r="B264" s="6" t="str">
        <f t="shared" si="54"/>
        <v>Jogo de Brocas Widea 3 a 10mm - Acabamento brilhante; Aplicações em construção civil/alvenaria; Acompanha estojo plástico com marcações de medidas, para armazenamento das ferramentas; Contém 08 peças, sendo de medidas:- 3mm – 4mm – 5mm – 6mm – 7mm – 8mm – 9mm – 10mm</v>
      </c>
      <c r="C264" s="5" t="str">
        <f t="shared" si="54"/>
        <v>UND</v>
      </c>
      <c r="D264" s="7">
        <f t="shared" si="54"/>
        <v>60.38</v>
      </c>
      <c r="E264" s="5">
        <f t="shared" si="54"/>
        <v>1</v>
      </c>
      <c r="F264" s="8">
        <f t="shared" si="49"/>
        <v>60.38</v>
      </c>
    </row>
    <row r="265" outlineLevel="1" spans="1:6">
      <c r="A265" s="5">
        <f t="shared" ref="A265:E265" si="55">A61</f>
        <v>59</v>
      </c>
      <c r="B265" s="6" t="str">
        <f t="shared" si="55"/>
        <v>Jogo de Chave Allen com 9 Peças - Fabricado em aço cromo - vanádio; Acabamento  fosfatizada e escurecida; Medidas das Chaves: 1.5, 2, 2.5, 3, 4, 5, 6, 8 e 10 mm</v>
      </c>
      <c r="C265" s="5" t="str">
        <f t="shared" si="55"/>
        <v>UND</v>
      </c>
      <c r="D265" s="7">
        <f t="shared" si="55"/>
        <v>21.91</v>
      </c>
      <c r="E265" s="5">
        <f t="shared" si="55"/>
        <v>1</v>
      </c>
      <c r="F265" s="8">
        <f t="shared" si="49"/>
        <v>21.91</v>
      </c>
    </row>
    <row r="266" outlineLevel="1" spans="1:6">
      <c r="A266" s="5">
        <f t="shared" ref="A266:E266" si="56">A62</f>
        <v>60</v>
      </c>
      <c r="B266" s="6" t="str">
        <f t="shared" si="56"/>
        <v>Jogo de Chave Combinada Boca/Estria - Material: Aço Forjado; Composto por 12 chaves; Medidas das chaves: 6mm a 22mm</v>
      </c>
      <c r="C266" s="5" t="str">
        <f t="shared" si="56"/>
        <v>UND</v>
      </c>
      <c r="D266" s="7">
        <f t="shared" si="56"/>
        <v>58.48</v>
      </c>
      <c r="E266" s="5">
        <f t="shared" si="56"/>
        <v>1</v>
      </c>
      <c r="F266" s="8">
        <f t="shared" si="49"/>
        <v>58.48</v>
      </c>
    </row>
    <row r="267" outlineLevel="1" spans="1:6">
      <c r="A267" s="5">
        <f t="shared" ref="A267:E267" si="57">A63</f>
        <v>61</v>
      </c>
      <c r="B267" s="6" t="str">
        <f t="shared" si="57"/>
        <v>Jogo de chave Tork Longa_T10 - T50 (9 peças)</v>
      </c>
      <c r="C267" s="5" t="str">
        <f t="shared" si="57"/>
        <v>UND</v>
      </c>
      <c r="D267" s="7">
        <f t="shared" si="57"/>
        <v>31.66</v>
      </c>
      <c r="E267" s="5">
        <f t="shared" si="57"/>
        <v>1</v>
      </c>
      <c r="F267" s="8">
        <f t="shared" si="49"/>
        <v>31.66</v>
      </c>
    </row>
    <row r="268" ht="25.5" outlineLevel="1" spans="1:6">
      <c r="A268" s="5">
        <f t="shared" ref="A268:E268" si="58">A64</f>
        <v>62</v>
      </c>
      <c r="B268" s="6" t="str">
        <f t="shared" si="58"/>
        <v>Jogo de Serras Copo 6 Peças - Fabricados em aço carbono; Aplicação: Furar madeiras em geral, gesso, DryWall, placas de acrílico, PVC e plásticos; Conteúdo: Serra copos: 32 /38 / 44 / 54 mm; 1 Chave allen de fixação; 1 Broca de centro</v>
      </c>
      <c r="C268" s="5" t="str">
        <f t="shared" si="58"/>
        <v>UND</v>
      </c>
      <c r="D268" s="7">
        <f t="shared" si="58"/>
        <v>19.27</v>
      </c>
      <c r="E268" s="5">
        <f t="shared" si="58"/>
        <v>1</v>
      </c>
      <c r="F268" s="8">
        <f t="shared" si="49"/>
        <v>19.27</v>
      </c>
    </row>
    <row r="269" ht="38.25" outlineLevel="1" spans="1:6">
      <c r="A269" s="5">
        <f t="shared" ref="A269:E269" si="59">A65</f>
        <v>63</v>
      </c>
      <c r="B269" s="6" t="str">
        <f t="shared" si="59"/>
        <v>Jogo de Soquetes e Ponteiras de Encaixe 1/4 Pol. -  Jogo com 33 Peças, sendo: 1 Estojo;  12 soquetes sextavados (4 mm, 4,5 mm, 5 mm, 5,5 mm, 6 mm, 7 mm, 8 mm, 9 mm, 10 mm, 11 mm, 12 mm e 13 mm) :: 1 catraca reversível :: 2 extensões (50 mm e 100 mm) :: 1 cabo T :: 1 cabo quadrado :: 1 junta universal :: 5 soquetes allen (3 mm, 4 mm, 5 mm, 6 mm e 8 mm) :: 5 soquetes fenda (3 mm, 4 mm, 5 mm, 6 mm e 7 mm) :: 2 soquetes phillips (PH1 e PH2) :: 3 chaves allen (1,5 mm, 2 mm e 2,5 mm)</v>
      </c>
      <c r="C269" s="5" t="str">
        <f t="shared" si="59"/>
        <v>UND</v>
      </c>
      <c r="D269" s="7">
        <f t="shared" si="59"/>
        <v>179.81</v>
      </c>
      <c r="E269" s="5">
        <f t="shared" si="59"/>
        <v>1</v>
      </c>
      <c r="F269" s="8">
        <f t="shared" si="49"/>
        <v>179.81</v>
      </c>
    </row>
    <row r="270" ht="25.5" outlineLevel="1" spans="1:6">
      <c r="A270" s="5">
        <f t="shared" ref="A270:E270" si="60">A67</f>
        <v>65</v>
      </c>
      <c r="B270" s="6" t="str">
        <f t="shared" si="60"/>
        <v>Lanterna Holofote Recarregável à Prova D'água - Recarregável Energia 110/250v -50/60Hz; Led durável com super brilho branco; Longo alcance de 500 metros; Potência: 30W 6000 lumens; Tensão da Bateria: 5.5V.; Autonomia da Bateria: 10 Horas; Tempo de Recarga: 8-12 Horas; Dimensões: 24,9 cm x 16,2 cm</v>
      </c>
      <c r="C270" s="5" t="str">
        <f t="shared" si="60"/>
        <v>UND</v>
      </c>
      <c r="D270" s="7">
        <f t="shared" si="60"/>
        <v>223.75</v>
      </c>
      <c r="E270" s="5">
        <f t="shared" si="60"/>
        <v>1</v>
      </c>
      <c r="F270" s="8">
        <f t="shared" si="49"/>
        <v>223.75</v>
      </c>
    </row>
    <row r="271" ht="38.25" outlineLevel="1" spans="1:6">
      <c r="A271" s="5">
        <f t="shared" ref="A271:E271" si="61">A76</f>
        <v>74</v>
      </c>
      <c r="B271" s="6" t="str">
        <f t="shared" si="61"/>
        <v>Multimetro Digital com Alicate Amperimetro - Realiza a medição de correntes, tensão, resistência e continuidade; Acompanha ponta de prova, bateria e um estojo exclusivo; Mede tensão contínua e alternada, corrente alternada até 1000A, resistência; Realiza teste de diodo e continuidade; Teste de continuidade com bipe; Com congelamento de leitura e picos; Chave seletora rotativa de funções</v>
      </c>
      <c r="C271" s="5" t="str">
        <f t="shared" si="61"/>
        <v>UND</v>
      </c>
      <c r="D271" s="7">
        <f t="shared" si="61"/>
        <v>162.11</v>
      </c>
      <c r="E271" s="5">
        <f t="shared" si="61"/>
        <v>1</v>
      </c>
      <c r="F271" s="8">
        <f t="shared" ref="F271:F272" si="62">TRUNC((E271*D271),2)</f>
        <v>162.11</v>
      </c>
    </row>
    <row r="272" ht="38.25" outlineLevel="1" spans="1:6">
      <c r="A272" s="5">
        <f t="shared" ref="A272:E272" si="63">A77</f>
        <v>75</v>
      </c>
      <c r="B272" s="6" t="str">
        <f t="shared" si="63"/>
        <v>Multímetro Digital Profissional Portátil - Realize medições de tensão contínua e alternada, corrente contínua, resistor, transistores e diodos; - Possui visor LCD 0,5” de altura e 3 1/2 dígitos; Alimentação: Bateria 9V (Inclusa), com indicação de bateria fraca; Acompanha cabos para teste; Desligamento Automático Após: Aprox. 20±10 minutos - Ideal para laboratórios, oficinas, bricolagem e uso doméstica; Aviso sonoro com Beep - Material emborrachado - Dimensões: 14 x 7,5 x 4 (AxLxC) - Peso: Aproximadamente 400g</v>
      </c>
      <c r="C272" s="5" t="str">
        <f t="shared" si="63"/>
        <v>UND</v>
      </c>
      <c r="D272" s="7">
        <f t="shared" si="63"/>
        <v>35.93</v>
      </c>
      <c r="E272" s="5">
        <f t="shared" si="63"/>
        <v>1</v>
      </c>
      <c r="F272" s="8">
        <f t="shared" si="62"/>
        <v>35.93</v>
      </c>
    </row>
    <row r="273" outlineLevel="1" spans="1:6">
      <c r="A273" s="5">
        <f t="shared" ref="A273:E273" si="64">A108</f>
        <v>106</v>
      </c>
      <c r="B273" s="6" t="str">
        <f t="shared" si="64"/>
        <v>Trena com Caixa Plástica Emborrachada 5 m - Com caixa plástica emborrachada; Comprimento: 5 metros; Largura da fita 3/4"</v>
      </c>
      <c r="C273" s="5" t="str">
        <f t="shared" si="64"/>
        <v>UND</v>
      </c>
      <c r="D273" s="7">
        <f t="shared" si="64"/>
        <v>19.25</v>
      </c>
      <c r="E273" s="5">
        <f t="shared" si="64"/>
        <v>1</v>
      </c>
      <c r="F273" s="8">
        <f t="shared" ref="F273" si="65">TRUNC((E273*D273),2)</f>
        <v>19.25</v>
      </c>
    </row>
    <row r="274" outlineLevel="1" spans="1:6">
      <c r="A274" s="5"/>
      <c r="B274" s="6"/>
      <c r="C274" s="5"/>
      <c r="D274" s="7"/>
      <c r="E274" s="5"/>
      <c r="F274" s="8"/>
    </row>
    <row r="275" spans="1:6">
      <c r="A275" s="15" t="s">
        <v>400</v>
      </c>
      <c r="B275" s="15"/>
      <c r="C275" s="15"/>
      <c r="D275" s="15"/>
      <c r="E275" s="15"/>
      <c r="F275" s="16">
        <f>SUM(F236:F274)</f>
        <v>2256.39</v>
      </c>
    </row>
    <row r="276" spans="1:6">
      <c r="A276" s="15" t="s">
        <v>401</v>
      </c>
      <c r="B276" s="15"/>
      <c r="C276" s="15"/>
      <c r="D276" s="15"/>
      <c r="E276" s="15"/>
      <c r="F276" s="16">
        <f>F275/12</f>
        <v>188.0325</v>
      </c>
    </row>
    <row r="278" spans="1:6">
      <c r="A278" s="1" t="s">
        <v>405</v>
      </c>
      <c r="B278" s="2"/>
      <c r="C278" s="1"/>
      <c r="D278" s="3"/>
      <c r="E278" s="1"/>
      <c r="F278" s="1"/>
    </row>
    <row r="279" outlineLevel="1" spans="1:6">
      <c r="A279" s="13" t="s">
        <v>23</v>
      </c>
      <c r="B279" s="13" t="s">
        <v>226</v>
      </c>
      <c r="C279" s="13" t="s">
        <v>263</v>
      </c>
      <c r="D279" s="13" t="s">
        <v>228</v>
      </c>
      <c r="E279" s="13" t="s">
        <v>229</v>
      </c>
      <c r="F279" s="13" t="s">
        <v>230</v>
      </c>
    </row>
    <row r="280" outlineLevel="1" spans="1:6">
      <c r="A280" s="5">
        <f>A3</f>
        <v>1</v>
      </c>
      <c r="B280" s="6" t="str">
        <f>B3</f>
        <v>Alavanca Redonda Corrugada 1" x 1,50 m - Material: aço corrugado CA50, Pontas Temperadas; Medidas: 1" x 1,50 m</v>
      </c>
      <c r="C280" s="5" t="str">
        <f>C3</f>
        <v>UND</v>
      </c>
      <c r="D280" s="7">
        <f>D3</f>
        <v>91.93</v>
      </c>
      <c r="E280" s="5">
        <f>E3</f>
        <v>1</v>
      </c>
      <c r="F280" s="8">
        <f t="shared" ref="F280:F311" si="66">TRUNC((E280*D280),2)</f>
        <v>91.93</v>
      </c>
    </row>
    <row r="281" outlineLevel="1" spans="1:6">
      <c r="A281" s="5">
        <f t="shared" ref="A281:E281" si="67">A4</f>
        <v>2</v>
      </c>
      <c r="B281" s="6" t="str">
        <f t="shared" si="67"/>
        <v>Alicate Bico Isolado 6'' - Material: Aço forjado; Cabo isolado para 1.000V; Meia Cana</v>
      </c>
      <c r="C281" s="5" t="str">
        <f t="shared" si="67"/>
        <v>UND</v>
      </c>
      <c r="D281" s="7">
        <f t="shared" si="67"/>
        <v>44.51</v>
      </c>
      <c r="E281" s="5">
        <f t="shared" si="67"/>
        <v>1</v>
      </c>
      <c r="F281" s="8">
        <f t="shared" si="66"/>
        <v>44.51</v>
      </c>
    </row>
    <row r="282" outlineLevel="1" spans="1:6">
      <c r="A282" s="5">
        <f t="shared" ref="A282:E282" si="68">A5</f>
        <v>3</v>
      </c>
      <c r="B282" s="6" t="str">
        <f t="shared" si="68"/>
        <v>Alicate Bomba-d'água Isolado 1.000 V 10" - Forjado em aço cromo vanádio; Acabamento fosfatizado; Possui 4 regulagens de abertura; Isolamento Elétrico de 1.000 V</v>
      </c>
      <c r="C282" s="5" t="str">
        <f t="shared" si="68"/>
        <v>UND</v>
      </c>
      <c r="D282" s="7">
        <f t="shared" si="68"/>
        <v>89.14</v>
      </c>
      <c r="E282" s="5">
        <f t="shared" si="68"/>
        <v>1</v>
      </c>
      <c r="F282" s="8">
        <f t="shared" si="66"/>
        <v>89.14</v>
      </c>
    </row>
    <row r="283" outlineLevel="1" spans="1:6">
      <c r="A283" s="5">
        <f t="shared" ref="A283:E283" si="69">A6</f>
        <v>4</v>
      </c>
      <c r="B283" s="6" t="str">
        <f t="shared" si="69"/>
        <v>Alicate Crimpador para terminal RJ 45/8 pinos, aço carbono, cabo plastificado.</v>
      </c>
      <c r="C283" s="5" t="str">
        <f t="shared" si="69"/>
        <v>UND</v>
      </c>
      <c r="D283" s="7">
        <f t="shared" si="69"/>
        <v>62.11</v>
      </c>
      <c r="E283" s="5">
        <f t="shared" si="69"/>
        <v>1</v>
      </c>
      <c r="F283" s="8">
        <f t="shared" si="66"/>
        <v>62.11</v>
      </c>
    </row>
    <row r="284" outlineLevel="1" spans="1:6">
      <c r="A284" s="5">
        <f t="shared" ref="A284:E284" si="70">A7</f>
        <v>5</v>
      </c>
      <c r="B284" s="6" t="str">
        <f t="shared" si="70"/>
        <v>Alicate de Corte Isolado 6" - Material: Aço Carbono; Cabo isolado para 1.000V; Corte Diagonal</v>
      </c>
      <c r="C284" s="5" t="str">
        <f t="shared" si="70"/>
        <v>UND</v>
      </c>
      <c r="D284" s="7">
        <f t="shared" si="70"/>
        <v>35.5</v>
      </c>
      <c r="E284" s="5">
        <f t="shared" si="70"/>
        <v>1</v>
      </c>
      <c r="F284" s="8">
        <f t="shared" si="66"/>
        <v>35.5</v>
      </c>
    </row>
    <row r="285" outlineLevel="1" spans="1:6">
      <c r="A285" s="5">
        <f t="shared" ref="A285:E285" si="71">A8</f>
        <v>6</v>
      </c>
      <c r="B285" s="6" t="str">
        <f t="shared" si="71"/>
        <v>Alicate de Pressão Isolado 10" - Material: Aço forjado; Cabo isolado; Mordente. CURVO</v>
      </c>
      <c r="C285" s="5" t="str">
        <f t="shared" si="71"/>
        <v>UND</v>
      </c>
      <c r="D285" s="7">
        <f t="shared" si="71"/>
        <v>33.17</v>
      </c>
      <c r="E285" s="5">
        <f t="shared" si="71"/>
        <v>1</v>
      </c>
      <c r="F285" s="8">
        <f t="shared" si="66"/>
        <v>33.17</v>
      </c>
    </row>
    <row r="286" ht="25.5" outlineLevel="1" spans="1:6">
      <c r="A286" s="5">
        <f t="shared" ref="A286:E286" si="72">A9</f>
        <v>7</v>
      </c>
      <c r="B286" s="6" t="str">
        <f t="shared" si="72"/>
        <v>Alicate Desencapador de Fios 6 Pol. - Material do corpo do alicate: Aço carbono; Capacidade do alicate desencapador: Cortar e prensar = 0,5 mm² - 6,0 mm² / Desencapar = 0,2 mm² - 6,0 mm² | Comprimento total do alicate: 6 pol - 152 mm.</v>
      </c>
      <c r="C286" s="5" t="str">
        <f t="shared" si="72"/>
        <v>UND</v>
      </c>
      <c r="D286" s="7">
        <f t="shared" si="72"/>
        <v>88.55</v>
      </c>
      <c r="E286" s="5">
        <f t="shared" si="72"/>
        <v>1</v>
      </c>
      <c r="F286" s="8">
        <f t="shared" si="66"/>
        <v>88.55</v>
      </c>
    </row>
    <row r="287" ht="25.5" outlineLevel="1" spans="1:6">
      <c r="A287" s="5">
        <f t="shared" ref="A287:E287" si="73">A10</f>
        <v>8</v>
      </c>
      <c r="B287" s="6" t="str">
        <f t="shared" si="73"/>
        <v>Alicate Prensa Terminais Pré-Isolados 7 Pol. - Material do corpo: Aço carbono; Aplicação:  prensar terminais pré-isolados tipo fêmea, macho, forquilha (garfo), anel e pino, para fios e cabos com bitolas de 0,5mm² a 6,0mm²; Possui regulador de pressão</v>
      </c>
      <c r="C287" s="5" t="str">
        <f t="shared" si="73"/>
        <v>UND</v>
      </c>
      <c r="D287" s="7">
        <f t="shared" si="73"/>
        <v>131.26</v>
      </c>
      <c r="E287" s="5">
        <f t="shared" si="73"/>
        <v>1</v>
      </c>
      <c r="F287" s="8">
        <f t="shared" si="66"/>
        <v>131.26</v>
      </c>
    </row>
    <row r="288" outlineLevel="1" spans="1:6">
      <c r="A288" s="5">
        <f t="shared" ref="A288:E288" si="74">A11</f>
        <v>9</v>
      </c>
      <c r="B288" s="6" t="str">
        <f t="shared" si="74"/>
        <v>Alicate Universal Isolado 8" - Material: Liga de aço; Formato ‎Reto;  Cabo Isolado para 1000V</v>
      </c>
      <c r="C288" s="5" t="str">
        <f t="shared" si="74"/>
        <v>UND</v>
      </c>
      <c r="D288" s="7">
        <f t="shared" si="74"/>
        <v>62.22</v>
      </c>
      <c r="E288" s="5">
        <f t="shared" si="74"/>
        <v>1</v>
      </c>
      <c r="F288" s="8">
        <f t="shared" si="66"/>
        <v>62.22</v>
      </c>
    </row>
    <row r="289" outlineLevel="1" spans="1:6">
      <c r="A289" s="5">
        <f t="shared" ref="A289:E289" si="75">A12</f>
        <v>10</v>
      </c>
      <c r="B289" s="6" t="str">
        <f t="shared" si="75"/>
        <v>Ancinho Metálico para Jardinagem - Fabricada em aço carbono; Pintura eletrostática a pó; Cabo em madeira; Medidas: 5 Pol.</v>
      </c>
      <c r="C289" s="5" t="str">
        <f t="shared" si="75"/>
        <v>UND</v>
      </c>
      <c r="D289" s="7">
        <f t="shared" si="75"/>
        <v>14.8</v>
      </c>
      <c r="E289" s="5">
        <f t="shared" si="75"/>
        <v>1</v>
      </c>
      <c r="F289" s="8">
        <f t="shared" si="66"/>
        <v>14.8</v>
      </c>
    </row>
    <row r="290" outlineLevel="1" spans="1:6">
      <c r="A290" s="5">
        <f t="shared" ref="A290:E290" si="76">A13</f>
        <v>11</v>
      </c>
      <c r="B290" s="6" t="str">
        <f t="shared" si="76"/>
        <v>Arco de Serra Fixo 12"-  com pintura eletrostática a pó na cor preta, lâmina de serra e cabo injetado em polipropileno</v>
      </c>
      <c r="C290" s="5" t="str">
        <f t="shared" si="76"/>
        <v>UND</v>
      </c>
      <c r="D290" s="7">
        <f t="shared" si="76"/>
        <v>29.54</v>
      </c>
      <c r="E290" s="5">
        <f t="shared" si="76"/>
        <v>1</v>
      </c>
      <c r="F290" s="8">
        <f t="shared" si="66"/>
        <v>29.54</v>
      </c>
    </row>
    <row r="291" outlineLevel="1" spans="1:6">
      <c r="A291" s="5">
        <f t="shared" ref="A291:E291" si="77">A14</f>
        <v>12</v>
      </c>
      <c r="B291" s="6" t="str">
        <f t="shared" si="77"/>
        <v>Bandeja de Pintura 23cm - Corpo fabricado em polipropileno, possui frisos removedores do excesso de tinta; Aplicação: Serviços de pinturas em geral; Medida: 23 cm</v>
      </c>
      <c r="C291" s="5" t="str">
        <f t="shared" si="77"/>
        <v>UND</v>
      </c>
      <c r="D291" s="7">
        <f t="shared" si="77"/>
        <v>7.43</v>
      </c>
      <c r="E291" s="5">
        <f t="shared" si="77"/>
        <v>1</v>
      </c>
      <c r="F291" s="8">
        <f t="shared" si="66"/>
        <v>7.43</v>
      </c>
    </row>
    <row r="292" outlineLevel="1" spans="1:6">
      <c r="A292" s="5">
        <f t="shared" ref="A292:E292" si="78">A15</f>
        <v>13</v>
      </c>
      <c r="B292" s="6" t="str">
        <f t="shared" si="78"/>
        <v>Broxa Retangular Plástica 18 cm x 7.5 cm - Material da Base: Plástico; Material do Cabo: Plástico; Material das Cerdas: Sintéticas; Medidas: 18 cm x 7. 5 cm x  65 mm</v>
      </c>
      <c r="C292" s="5" t="str">
        <f t="shared" si="78"/>
        <v>UND</v>
      </c>
      <c r="D292" s="7">
        <f t="shared" si="78"/>
        <v>7.61</v>
      </c>
      <c r="E292" s="5">
        <f t="shared" si="78"/>
        <v>1</v>
      </c>
      <c r="F292" s="8">
        <f t="shared" si="66"/>
        <v>7.61</v>
      </c>
    </row>
    <row r="293" outlineLevel="1" spans="1:6">
      <c r="A293" s="5">
        <f t="shared" ref="A293:E293" si="79">A16</f>
        <v>14</v>
      </c>
      <c r="B293" s="6" t="str">
        <f t="shared" si="79"/>
        <v>Caixa de ferramentas, chapa de aço carbono, 5 gavetas, com porta-cadeado.</v>
      </c>
      <c r="C293" s="5" t="str">
        <f t="shared" si="79"/>
        <v>UND</v>
      </c>
      <c r="D293" s="7">
        <f t="shared" si="79"/>
        <v>124.73</v>
      </c>
      <c r="E293" s="5">
        <f t="shared" si="79"/>
        <v>1</v>
      </c>
      <c r="F293" s="8">
        <f t="shared" si="66"/>
        <v>124.73</v>
      </c>
    </row>
    <row r="294" outlineLevel="1" spans="1:6">
      <c r="A294" s="5">
        <f t="shared" ref="A294:E294" si="80">A18</f>
        <v>16</v>
      </c>
      <c r="B294" s="6" t="str">
        <f t="shared" si="80"/>
        <v>Cavadeira Articulada - Material: Aço Carbono Especial; Cabo: Madeira (1,10 Metros); Tipo: Articulada; Dimensões (AxLxC): 12 cm x 11 cm x 129 cm.</v>
      </c>
      <c r="C294" s="5" t="str">
        <f t="shared" si="80"/>
        <v>UND</v>
      </c>
      <c r="D294" s="7">
        <f t="shared" si="80"/>
        <v>53.21</v>
      </c>
      <c r="E294" s="5">
        <f t="shared" si="80"/>
        <v>1</v>
      </c>
      <c r="F294" s="8">
        <f t="shared" si="66"/>
        <v>53.21</v>
      </c>
    </row>
    <row r="295" outlineLevel="1" spans="1:6">
      <c r="A295" s="5">
        <f t="shared" ref="A295:E295" si="81">A19</f>
        <v>17</v>
      </c>
      <c r="B295" s="6" t="str">
        <f t="shared" si="81"/>
        <v>Chave de Fenda 1/2 x 10 Pol. - Especificações Técnicas: Aço; Haste niquelada e cromada; Ponta fosfatizada; Medidas: 1,2 x 10 Pol.</v>
      </c>
      <c r="C295" s="5" t="str">
        <f t="shared" si="81"/>
        <v>UND</v>
      </c>
      <c r="D295" s="7">
        <f t="shared" si="81"/>
        <v>30.04</v>
      </c>
      <c r="E295" s="5">
        <f t="shared" si="81"/>
        <v>1</v>
      </c>
      <c r="F295" s="8">
        <f t="shared" si="66"/>
        <v>30.04</v>
      </c>
    </row>
    <row r="296" outlineLevel="1" spans="1:6">
      <c r="A296" s="5">
        <f t="shared" ref="A296:E296" si="82">A20</f>
        <v>18</v>
      </c>
      <c r="B296" s="6" t="str">
        <f t="shared" si="82"/>
        <v>Chave de Fenda 1/4 x 8 Pol. - Especificações Técnicas: Aço; Haste niquelada e cromada; Ponta fosfatizada; Medidas: 1/4 x 8 Pol.</v>
      </c>
      <c r="C296" s="5" t="str">
        <f t="shared" si="82"/>
        <v>UND</v>
      </c>
      <c r="D296" s="7">
        <f t="shared" si="82"/>
        <v>11.42</v>
      </c>
      <c r="E296" s="5">
        <f t="shared" si="82"/>
        <v>1</v>
      </c>
      <c r="F296" s="8">
        <f t="shared" si="66"/>
        <v>11.42</v>
      </c>
    </row>
    <row r="297" outlineLevel="1" spans="1:6">
      <c r="A297" s="5">
        <f t="shared" ref="A297:E297" si="83">A21</f>
        <v>19</v>
      </c>
      <c r="B297" s="6" t="str">
        <f t="shared" si="83"/>
        <v>Chave de Fenda 1/8 x 3'' - Fabricado em aço; Haste niquelada e cromada; Cabo em polipropileno; Ponta fosfatizada; Medidas: 1/8 x 3 Pol.</v>
      </c>
      <c r="C297" s="5" t="str">
        <f t="shared" si="83"/>
        <v>UND</v>
      </c>
      <c r="D297" s="7">
        <f t="shared" si="83"/>
        <v>3.17</v>
      </c>
      <c r="E297" s="5">
        <f t="shared" si="83"/>
        <v>1</v>
      </c>
      <c r="F297" s="8">
        <f t="shared" si="66"/>
        <v>3.17</v>
      </c>
    </row>
    <row r="298" outlineLevel="1" spans="1:6">
      <c r="A298" s="5">
        <f t="shared" ref="A298:E298" si="84">A22</f>
        <v>20</v>
      </c>
      <c r="B298" s="6" t="str">
        <f t="shared" si="84"/>
        <v>Chave de Fenda 3/16 x 8 Pol. - Especificações Técnicas: Aço; Haste niquelada e cromada; Ponta fosfatizada; Medidas: 3,16 x 8 Pol.</v>
      </c>
      <c r="C298" s="5" t="str">
        <f t="shared" si="84"/>
        <v>UND</v>
      </c>
      <c r="D298" s="7">
        <f t="shared" si="84"/>
        <v>10.97</v>
      </c>
      <c r="E298" s="5">
        <f t="shared" si="84"/>
        <v>1</v>
      </c>
      <c r="F298" s="8">
        <f t="shared" si="66"/>
        <v>10.97</v>
      </c>
    </row>
    <row r="299" outlineLevel="1" spans="1:6">
      <c r="A299" s="5">
        <f t="shared" ref="A299:E299" si="85">A23</f>
        <v>21</v>
      </c>
      <c r="B299" s="6" t="str">
        <f t="shared" si="85"/>
        <v>Chave de Fenda Cotoco 1/4 x 1.1/2 Pol. - Fabricado em aço; Haste niquelada e cromada; Cabo em polipropileno; Ponta fosfatizada; Medidas: 1/4 x 1.1/2 Pol.</v>
      </c>
      <c r="C299" s="5" t="str">
        <f t="shared" si="85"/>
        <v>UND</v>
      </c>
      <c r="D299" s="7">
        <f t="shared" si="85"/>
        <v>10.94</v>
      </c>
      <c r="E299" s="5">
        <f t="shared" si="85"/>
        <v>1</v>
      </c>
      <c r="F299" s="8">
        <f t="shared" si="66"/>
        <v>10.94</v>
      </c>
    </row>
    <row r="300" outlineLevel="1" spans="1:6">
      <c r="A300" s="5">
        <f t="shared" ref="A300:E300" si="86">A24</f>
        <v>22</v>
      </c>
      <c r="B300" s="6" t="str">
        <f t="shared" si="86"/>
        <v>Chave Grifo 18 Pol. - Material: ‎Ferro; Mordente em aço; Medida: 18” (450 mm); Abertura do mordente: 80mm</v>
      </c>
      <c r="C300" s="5" t="str">
        <f t="shared" si="86"/>
        <v>UND</v>
      </c>
      <c r="D300" s="7">
        <f t="shared" si="86"/>
        <v>59.55</v>
      </c>
      <c r="E300" s="5">
        <f t="shared" si="86"/>
        <v>1</v>
      </c>
      <c r="F300" s="8">
        <f t="shared" si="66"/>
        <v>59.55</v>
      </c>
    </row>
    <row r="301" ht="25.5" outlineLevel="1" spans="1:6">
      <c r="A301" s="5">
        <f t="shared" ref="A301:E301" si="87">A25</f>
        <v>23</v>
      </c>
      <c r="B301" s="6" t="str">
        <f t="shared" si="87"/>
        <v>Chave Inglesa 10 Pol. - Fabricada em aço; Acabamento cromado; Aplicação: apertar e soltar parafusos, porcas sextavadas ou quadradas; Abertura total da boca: 28 mm; Medida: 10 Pol.</v>
      </c>
      <c r="C301" s="5" t="str">
        <f t="shared" si="87"/>
        <v>UND</v>
      </c>
      <c r="D301" s="7">
        <f t="shared" si="87"/>
        <v>34.23</v>
      </c>
      <c r="E301" s="5">
        <f t="shared" si="87"/>
        <v>1</v>
      </c>
      <c r="F301" s="8">
        <f t="shared" si="66"/>
        <v>34.23</v>
      </c>
    </row>
    <row r="302" ht="25.5" outlineLevel="1" spans="1:6">
      <c r="A302" s="5">
        <f t="shared" ref="A302:E302" si="88">A26</f>
        <v>24</v>
      </c>
      <c r="B302" s="6" t="str">
        <f t="shared" si="88"/>
        <v>Chave inglesa 12 Pol. - Fabricada em aço; Acabamento cromado; Aplicação: apertar e soltar parafusos, porcas sextavadas ou quadradas; Abertura total da boca: 35 mm; Medida: 12 Pol.</v>
      </c>
      <c r="C302" s="5" t="str">
        <f t="shared" si="88"/>
        <v>UND</v>
      </c>
      <c r="D302" s="7">
        <f t="shared" si="88"/>
        <v>47.52</v>
      </c>
      <c r="E302" s="5">
        <f t="shared" si="88"/>
        <v>1</v>
      </c>
      <c r="F302" s="8">
        <f t="shared" si="66"/>
        <v>47.52</v>
      </c>
    </row>
    <row r="303" ht="25.5" outlineLevel="1" spans="1:6">
      <c r="A303" s="5">
        <f t="shared" ref="A303:E303" si="89">A27</f>
        <v>25</v>
      </c>
      <c r="B303" s="6" t="str">
        <f t="shared" si="89"/>
        <v>Chave Inglesa 8 Pol. -  Fabricada em aço; Acabamento cromado; Aplicação: apertar e soltar parafusos, porcas sextavadas ou quadradas; Abertura total da boca: 23 mm; Medida: 8 Pol.</v>
      </c>
      <c r="C303" s="5" t="str">
        <f t="shared" si="89"/>
        <v>UND</v>
      </c>
      <c r="D303" s="7">
        <f t="shared" si="89"/>
        <v>26.51</v>
      </c>
      <c r="E303" s="5">
        <f t="shared" si="89"/>
        <v>1</v>
      </c>
      <c r="F303" s="8">
        <f t="shared" si="66"/>
        <v>26.51</v>
      </c>
    </row>
    <row r="304" outlineLevel="1" spans="1:6">
      <c r="A304" s="5">
        <f t="shared" ref="A304:E304" si="90">A28</f>
        <v>26</v>
      </c>
      <c r="B304" s="6" t="str">
        <f t="shared" si="90"/>
        <v>Chave Phillips 1/4 X 10 Pol - Haste em aço cromo vanádio temperada; Acabamento cromado; Ponta fosfatizada e magnetizada; Cabo injetado; Medidas: 1/4 X 10 Pol.</v>
      </c>
      <c r="C304" s="5" t="str">
        <f t="shared" si="90"/>
        <v>UND</v>
      </c>
      <c r="D304" s="7">
        <f t="shared" si="90"/>
        <v>18.48</v>
      </c>
      <c r="E304" s="5">
        <f t="shared" si="90"/>
        <v>1</v>
      </c>
      <c r="F304" s="8">
        <f t="shared" si="66"/>
        <v>18.48</v>
      </c>
    </row>
    <row r="305" outlineLevel="1" spans="1:6">
      <c r="A305" s="5">
        <f t="shared" ref="A305:E305" si="91">A29</f>
        <v>27</v>
      </c>
      <c r="B305" s="6" t="str">
        <f t="shared" si="91"/>
        <v>Chave Phillips 1/4 x 5 Pol. - Haste em aço cromo vanádio temperada; Acabamento cromado; Ponta fosfatizada e magnetizada; Cabo injetado; Medidas: 1/4 x 5 Pol.</v>
      </c>
      <c r="C305" s="5" t="str">
        <f t="shared" si="91"/>
        <v>UND</v>
      </c>
      <c r="D305" s="7">
        <f t="shared" si="91"/>
        <v>11.05</v>
      </c>
      <c r="E305" s="5">
        <f t="shared" si="91"/>
        <v>1</v>
      </c>
      <c r="F305" s="8">
        <f t="shared" si="66"/>
        <v>11.05</v>
      </c>
    </row>
    <row r="306" outlineLevel="1" spans="1:6">
      <c r="A306" s="5">
        <f t="shared" ref="A306:E306" si="92">A30</f>
        <v>28</v>
      </c>
      <c r="B306" s="6" t="str">
        <f t="shared" si="92"/>
        <v>Chave Phillips 3/16 x 3 Pol. - Haste em aço cromo vanádio temperada; Acabamento cromado; Ponta fosfatizada e magnetizada; Cabo injetado; Medidas: 3/16 x 3 Pol.</v>
      </c>
      <c r="C306" s="5" t="str">
        <f t="shared" si="92"/>
        <v>UND</v>
      </c>
      <c r="D306" s="7">
        <f t="shared" si="92"/>
        <v>10.56</v>
      </c>
      <c r="E306" s="5">
        <f t="shared" si="92"/>
        <v>1</v>
      </c>
      <c r="F306" s="8">
        <f t="shared" si="66"/>
        <v>10.56</v>
      </c>
    </row>
    <row r="307" outlineLevel="1" spans="1:6">
      <c r="A307" s="5">
        <f t="shared" ref="A307:E307" si="93">A31</f>
        <v>29</v>
      </c>
      <c r="B307" s="6" t="str">
        <f t="shared" si="93"/>
        <v>Chave Phillips 3/16 x 8 pol. - Haste em aço cromo vanádio temperada; Acabamento cromado; Ponta fosfatizada e magnetizada; Cabo injetado; Medidas: 3/16 x 8"</v>
      </c>
      <c r="C307" s="5" t="str">
        <f t="shared" si="93"/>
        <v>UND</v>
      </c>
      <c r="D307" s="7">
        <f t="shared" si="93"/>
        <v>11.17</v>
      </c>
      <c r="E307" s="5">
        <f t="shared" si="93"/>
        <v>1</v>
      </c>
      <c r="F307" s="8">
        <f t="shared" si="66"/>
        <v>11.17</v>
      </c>
    </row>
    <row r="308" outlineLevel="1" spans="1:6">
      <c r="A308" s="5">
        <f t="shared" ref="A308:E308" si="94">A32</f>
        <v>30</v>
      </c>
      <c r="B308" s="6" t="str">
        <f t="shared" si="94"/>
        <v>Chave Phillips Cotoco 1/4 x 1.1/2 Pol. - Fabricado em aço; Haste niquelada e cromada; Cabo em polipropileno; Ponta fosfatizada; Medidas: 1/4 x 1.1/2 Pol.</v>
      </c>
      <c r="C308" s="5" t="str">
        <f t="shared" si="94"/>
        <v>UND</v>
      </c>
      <c r="D308" s="7">
        <f t="shared" si="94"/>
        <v>12.94</v>
      </c>
      <c r="E308" s="5">
        <f t="shared" si="94"/>
        <v>1</v>
      </c>
      <c r="F308" s="8">
        <f t="shared" si="66"/>
        <v>12.94</v>
      </c>
    </row>
    <row r="309" outlineLevel="1" spans="1:6">
      <c r="A309" s="5">
        <f t="shared" ref="A309:E309" si="95">A33</f>
        <v>31</v>
      </c>
      <c r="B309" s="6" t="str">
        <f t="shared" si="95"/>
        <v>Chave Phillips de 1/4 x 8 Pol. -  Haste em aço cromo vanádio temperada; Acabamento cromado; Ponta fosfatizada e magnetizada; Cabo injetado; Medidas: 1/4" x 8"</v>
      </c>
      <c r="C309" s="5" t="str">
        <f t="shared" si="95"/>
        <v>UND</v>
      </c>
      <c r="D309" s="7">
        <f t="shared" si="95"/>
        <v>13.87</v>
      </c>
      <c r="E309" s="5">
        <f t="shared" si="95"/>
        <v>1</v>
      </c>
      <c r="F309" s="8">
        <f t="shared" si="66"/>
        <v>13.87</v>
      </c>
    </row>
    <row r="310" outlineLevel="1" spans="1:6">
      <c r="A310" s="5">
        <f t="shared" ref="A310:E310" si="96">A34</f>
        <v>32</v>
      </c>
      <c r="B310" s="6" t="str">
        <f t="shared" si="96"/>
        <v>Chave Teste Elétrico - Material da haste da chave: Aço carbono; Acabamento da haste da chave: Niquelado; Tensão de trabalho da chave Teste: 100 V~ a 500 V~</v>
      </c>
      <c r="C310" s="5" t="str">
        <f t="shared" si="96"/>
        <v>UND</v>
      </c>
      <c r="D310" s="7">
        <f t="shared" si="96"/>
        <v>5.94</v>
      </c>
      <c r="E310" s="5">
        <f t="shared" si="96"/>
        <v>1</v>
      </c>
      <c r="F310" s="8">
        <f t="shared" si="66"/>
        <v>5.94</v>
      </c>
    </row>
    <row r="311" outlineLevel="1" spans="1:6">
      <c r="A311" s="5">
        <f t="shared" ref="A311:E311" si="97">A35</f>
        <v>33</v>
      </c>
      <c r="B311" s="6" t="str">
        <f t="shared" si="97"/>
        <v>Cinto porta ferramentas. Em nylon de alta resistência, com bolsos e cinto de fixação (engate plástico, possuir regulagem).</v>
      </c>
      <c r="C311" s="5" t="str">
        <f t="shared" si="97"/>
        <v>UND</v>
      </c>
      <c r="D311" s="7">
        <f t="shared" si="97"/>
        <v>156.51</v>
      </c>
      <c r="E311" s="5">
        <f t="shared" si="97"/>
        <v>1</v>
      </c>
      <c r="F311" s="8">
        <f t="shared" si="66"/>
        <v>156.51</v>
      </c>
    </row>
    <row r="312" outlineLevel="1" spans="1:6">
      <c r="A312" s="5">
        <f t="shared" ref="A312:E312" si="98">A36</f>
        <v>34</v>
      </c>
      <c r="B312" s="6" t="str">
        <f t="shared" si="98"/>
        <v>Colher de Pedreiro 9 Pol. - Cabo de Madeira - Fabricada em aço carbono; Pintura Eletrostática a Pó; Lâmina com tamanho 9";  Guarnição Metálica</v>
      </c>
      <c r="C312" s="5" t="str">
        <f t="shared" si="98"/>
        <v>UND</v>
      </c>
      <c r="D312" s="7">
        <f t="shared" si="98"/>
        <v>17.12</v>
      </c>
      <c r="E312" s="5">
        <f t="shared" si="98"/>
        <v>1</v>
      </c>
      <c r="F312" s="8">
        <f t="shared" ref="F312:F343" si="99">TRUNC((E312*D312),2)</f>
        <v>17.12</v>
      </c>
    </row>
    <row r="313" outlineLevel="1" spans="1:6">
      <c r="A313" s="5">
        <f t="shared" ref="A313:E313" si="100">A37</f>
        <v>35</v>
      </c>
      <c r="B313" s="6" t="str">
        <f t="shared" si="100"/>
        <v>Desempenadeira de Aço Lisa 250 mm X 120 mm - Material da chapa: Aço; Material do Cabo: Madeira ou Polipropileno; Uso: aplicação de calfino e massa corrida</v>
      </c>
      <c r="C313" s="5" t="str">
        <f t="shared" si="100"/>
        <v>UND</v>
      </c>
      <c r="D313" s="7">
        <f t="shared" si="100"/>
        <v>17.27</v>
      </c>
      <c r="E313" s="5">
        <f t="shared" si="100"/>
        <v>1</v>
      </c>
      <c r="F313" s="8">
        <f t="shared" si="99"/>
        <v>17.27</v>
      </c>
    </row>
    <row r="314" outlineLevel="1" spans="1:6">
      <c r="A314" s="5">
        <f t="shared" ref="A314:E314" si="101">A38</f>
        <v>36</v>
      </c>
      <c r="B314" s="6" t="str">
        <f t="shared" si="101"/>
        <v>Desempenadeira de Madeira 120 mm x 200 mm - Material: Madeira; Medidas: 120 mm x 200 mm; Aplicação: aplicar, nivelar e espalhar uniformemente rebocos.</v>
      </c>
      <c r="C314" s="5" t="str">
        <f t="shared" si="101"/>
        <v>UND</v>
      </c>
      <c r="D314" s="7">
        <f t="shared" si="101"/>
        <v>15.8</v>
      </c>
      <c r="E314" s="5">
        <f t="shared" si="101"/>
        <v>1</v>
      </c>
      <c r="F314" s="8">
        <f t="shared" si="99"/>
        <v>15.8</v>
      </c>
    </row>
    <row r="315" outlineLevel="1" spans="1:6">
      <c r="A315" s="5">
        <f t="shared" ref="A315:E315" si="102">A39</f>
        <v>37</v>
      </c>
      <c r="B315" s="6" t="str">
        <f t="shared" si="102"/>
        <v>Desempenadeira de Madeira 140 mm x 260 mm - Material: Madeira; Medidas: 140 mm x 260 mm; Aplicação: aplicar, nivelar e espalhar uniformemente rebocos.</v>
      </c>
      <c r="C315" s="5" t="str">
        <f t="shared" si="102"/>
        <v>UND</v>
      </c>
      <c r="D315" s="7">
        <f t="shared" si="102"/>
        <v>17.34</v>
      </c>
      <c r="E315" s="5">
        <f t="shared" si="102"/>
        <v>1</v>
      </c>
      <c r="F315" s="8">
        <f t="shared" si="99"/>
        <v>17.34</v>
      </c>
    </row>
    <row r="316" ht="25.5" outlineLevel="1" spans="1:6">
      <c r="A316" s="5">
        <f t="shared" ref="A316:E316" si="103">A40</f>
        <v>38</v>
      </c>
      <c r="B316" s="6" t="str">
        <f t="shared" si="103"/>
        <v>Desempenadeira em Aço Dentada 400 mm x 120 mm - Fabricada em aço; Empunhadura em madeira com haste metálica; Espaçamento entre os dentes: 10mm; Medidas: 400 mm x 120 mm</v>
      </c>
      <c r="C316" s="5" t="str">
        <f t="shared" si="103"/>
        <v>UND</v>
      </c>
      <c r="D316" s="7">
        <f t="shared" si="103"/>
        <v>36.4</v>
      </c>
      <c r="E316" s="5">
        <f t="shared" si="103"/>
        <v>1</v>
      </c>
      <c r="F316" s="8">
        <f t="shared" si="99"/>
        <v>36.4</v>
      </c>
    </row>
    <row r="317" ht="25.5" outlineLevel="1" spans="1:6">
      <c r="A317" s="5">
        <f t="shared" ref="A317:E317" si="104">A41</f>
        <v>39</v>
      </c>
      <c r="B317" s="6" t="str">
        <f t="shared" si="104"/>
        <v>Desentupidor de Canos e Encanamentos Espiral - Material: aço; Aplicação: Desentupimento de caixas de inspeção, calhas, saídas de vaso sanitário, tubulação de esgoto e tubulações; Com mola Rotativa; Dimensões: 5 m</v>
      </c>
      <c r="C317" s="5" t="str">
        <f t="shared" si="104"/>
        <v>UND</v>
      </c>
      <c r="D317" s="7">
        <f t="shared" si="104"/>
        <v>50.12</v>
      </c>
      <c r="E317" s="5">
        <f t="shared" si="104"/>
        <v>1</v>
      </c>
      <c r="F317" s="8">
        <f t="shared" si="99"/>
        <v>50.12</v>
      </c>
    </row>
    <row r="318" outlineLevel="1" spans="1:6">
      <c r="A318" s="5">
        <f t="shared" ref="A318:E318" si="105">A42</f>
        <v>40</v>
      </c>
      <c r="B318" s="6" t="str">
        <f t="shared" si="105"/>
        <v>Desentupidor de Pia Sanfonada - Material: Borracha Flexível , Cor: Preta , Material Cabo: Plástico Resistente , Comprimento Cabo: 20 cm, Tipo: Sanfonado</v>
      </c>
      <c r="C318" s="5" t="str">
        <f t="shared" si="105"/>
        <v>UND</v>
      </c>
      <c r="D318" s="7">
        <f t="shared" si="105"/>
        <v>5.85</v>
      </c>
      <c r="E318" s="5">
        <f t="shared" si="105"/>
        <v>1</v>
      </c>
      <c r="F318" s="8">
        <f t="shared" si="99"/>
        <v>5.85</v>
      </c>
    </row>
    <row r="319" outlineLevel="1" spans="1:6">
      <c r="A319" s="5">
        <f t="shared" ref="A319:E319" si="106">A43</f>
        <v>41</v>
      </c>
      <c r="B319" s="6" t="str">
        <f t="shared" si="106"/>
        <v>Desentupidor de Vaso Sanitário - Material: Borracha Flexível , Comprimento Cabo: 50 cm, Altura: 10 cm, Cor: Preta , Diâmetro: 16 cm, Material Cabo: Madeira</v>
      </c>
      <c r="C319" s="5" t="str">
        <f t="shared" si="106"/>
        <v>UND</v>
      </c>
      <c r="D319" s="7">
        <f t="shared" si="106"/>
        <v>19.39</v>
      </c>
      <c r="E319" s="5">
        <f t="shared" si="106"/>
        <v>1</v>
      </c>
      <c r="F319" s="8">
        <f t="shared" si="99"/>
        <v>19.39</v>
      </c>
    </row>
    <row r="320" outlineLevel="1" spans="1:6">
      <c r="A320" s="5">
        <f t="shared" ref="A320:E320" si="107">A44</f>
        <v>42</v>
      </c>
      <c r="B320" s="6" t="str">
        <f t="shared" si="107"/>
        <v>Diamante Rodel Ø7 x 80mm - Haste em aço carbono zincado com disco de carboneto de tungstênio (wídia)</v>
      </c>
      <c r="C320" s="5" t="str">
        <f t="shared" si="107"/>
        <v>UND</v>
      </c>
      <c r="D320" s="7">
        <f t="shared" si="107"/>
        <v>16.05</v>
      </c>
      <c r="E320" s="5">
        <f t="shared" si="107"/>
        <v>1</v>
      </c>
      <c r="F320" s="8">
        <f t="shared" si="99"/>
        <v>16.05</v>
      </c>
    </row>
    <row r="321" outlineLevel="1" spans="1:6">
      <c r="A321" s="5">
        <f t="shared" ref="A321:E321" si="108">A45</f>
        <v>43</v>
      </c>
      <c r="B321" s="6" t="str">
        <f t="shared" si="108"/>
        <v>Enxada Estreita Cabo 145cm -  Material: Metal; Cabo em Madeira; Mediadas: Largura 24 cm; Comprimento 145 cm</v>
      </c>
      <c r="C321" s="5" t="str">
        <f t="shared" si="108"/>
        <v>UND</v>
      </c>
      <c r="D321" s="7">
        <f t="shared" si="108"/>
        <v>67.51</v>
      </c>
      <c r="E321" s="5">
        <f t="shared" si="108"/>
        <v>1</v>
      </c>
      <c r="F321" s="8">
        <f t="shared" si="99"/>
        <v>67.51</v>
      </c>
    </row>
    <row r="322" outlineLevel="1" spans="1:6">
      <c r="A322" s="5">
        <f t="shared" ref="A322:E322" si="109">A46</f>
        <v>44</v>
      </c>
      <c r="B322" s="6" t="str">
        <f t="shared" si="109"/>
        <v>Espátula de Aço 100 mm - Espátula com lâmina de aço inox, largura 100 mm, e cabo de madeira tratada.</v>
      </c>
      <c r="C322" s="5" t="str">
        <f t="shared" si="109"/>
        <v>UND</v>
      </c>
      <c r="D322" s="7">
        <f t="shared" si="109"/>
        <v>11.48</v>
      </c>
      <c r="E322" s="5">
        <f t="shared" si="109"/>
        <v>1</v>
      </c>
      <c r="F322" s="8">
        <f t="shared" si="99"/>
        <v>11.48</v>
      </c>
    </row>
    <row r="323" outlineLevel="1" spans="1:6">
      <c r="A323" s="5">
        <f t="shared" ref="A323:E323" si="110">A47</f>
        <v>45</v>
      </c>
      <c r="B323" s="6" t="str">
        <f t="shared" si="110"/>
        <v>Espátula Dentada 10 cm - Material: Polipropileno; Aplicação: Acabamento de texturas decorativas.</v>
      </c>
      <c r="C323" s="5" t="str">
        <f t="shared" si="110"/>
        <v>UND</v>
      </c>
      <c r="D323" s="7">
        <f t="shared" si="110"/>
        <v>4.3</v>
      </c>
      <c r="E323" s="5">
        <f t="shared" si="110"/>
        <v>1</v>
      </c>
      <c r="F323" s="8">
        <f t="shared" si="99"/>
        <v>4.3</v>
      </c>
    </row>
    <row r="324" outlineLevel="1" spans="1:6">
      <c r="A324" s="5">
        <f t="shared" ref="A324:E324" si="111">A48</f>
        <v>46</v>
      </c>
      <c r="B324" s="6" t="str">
        <f t="shared" si="111"/>
        <v>Esquadro em Aço 12 Pol. - Material: Aço Temperado; Cabo em Plástico Injetado; Tamanho: 12Pol. (30cm); Graduação: mm / pol.;  Marcação de peças em ângulos de 45° e 90°</v>
      </c>
      <c r="C324" s="5" t="str">
        <f t="shared" si="111"/>
        <v>UND</v>
      </c>
      <c r="D324" s="7">
        <f t="shared" si="111"/>
        <v>20.65</v>
      </c>
      <c r="E324" s="5">
        <f t="shared" si="111"/>
        <v>1</v>
      </c>
      <c r="F324" s="8">
        <f t="shared" si="99"/>
        <v>20.65</v>
      </c>
    </row>
    <row r="325" ht="25.5" outlineLevel="1" spans="1:6">
      <c r="A325" s="5">
        <f t="shared" ref="A325:E325" si="112">A49</f>
        <v>47</v>
      </c>
      <c r="B325" s="6" t="str">
        <f t="shared" si="112"/>
        <v>Estilete Profissional - Material do Corpo do Estilete: Metálico revestido com borracha termoplástica; Tipo da Lâmina: Reta segmentada; Comprimento Total: 200 mm; Largura da Lâmina (mm): 25</v>
      </c>
      <c r="C325" s="5" t="str">
        <f t="shared" si="112"/>
        <v>UND</v>
      </c>
      <c r="D325" s="7">
        <f t="shared" si="112"/>
        <v>32.44</v>
      </c>
      <c r="E325" s="5">
        <f t="shared" si="112"/>
        <v>1</v>
      </c>
      <c r="F325" s="8">
        <f t="shared" si="99"/>
        <v>32.44</v>
      </c>
    </row>
    <row r="326" ht="25.5" outlineLevel="1" spans="1:6">
      <c r="A326" s="5">
        <f t="shared" ref="A326:E326" si="113">A50</f>
        <v>48</v>
      </c>
      <c r="B326" s="6" t="str">
        <f t="shared" si="113"/>
        <v>Extensão Elétrica 10 m - Cabo PP Plano 2x1,00mm²; Plugues, Tomadas e Cabos certificados pelo Inmetro; Material Antichama; Condutor de Cobre 99,9% Puro; 127V - 1100W | 220V - 2200W</v>
      </c>
      <c r="C326" s="5" t="str">
        <f t="shared" si="113"/>
        <v>UND</v>
      </c>
      <c r="D326" s="7">
        <f t="shared" si="113"/>
        <v>57.2</v>
      </c>
      <c r="E326" s="5">
        <f t="shared" si="113"/>
        <v>2</v>
      </c>
      <c r="F326" s="8">
        <f t="shared" si="99"/>
        <v>114.4</v>
      </c>
    </row>
    <row r="327" outlineLevel="1" spans="1:6">
      <c r="A327" s="5">
        <f t="shared" ref="A327:E327" si="114">A51</f>
        <v>49</v>
      </c>
      <c r="B327" s="6" t="str">
        <f t="shared" si="114"/>
        <v>Facão 14 Pol. - Fabricado em aço com alto teor de carbono, Comprimento da lâmina do facão: 14 "; Material do cabo do facão: Madeira</v>
      </c>
      <c r="C327" s="5" t="str">
        <f t="shared" si="114"/>
        <v>UND</v>
      </c>
      <c r="D327" s="7">
        <f t="shared" si="114"/>
        <v>23.51</v>
      </c>
      <c r="E327" s="5">
        <f t="shared" si="114"/>
        <v>1</v>
      </c>
      <c r="F327" s="8">
        <f t="shared" si="99"/>
        <v>23.51</v>
      </c>
    </row>
    <row r="328" outlineLevel="1" spans="1:6">
      <c r="A328" s="5">
        <f t="shared" ref="A328:E328" si="115">A52</f>
        <v>50</v>
      </c>
      <c r="B328" s="6" t="str">
        <f t="shared" si="115"/>
        <v>Ferro De Soldar 60w x 220v - Ferro de solda com potência de 60 watts; Voltagem 220 v; Inclui suporte</v>
      </c>
      <c r="C328" s="5" t="str">
        <f t="shared" si="115"/>
        <v>UND</v>
      </c>
      <c r="D328" s="7">
        <f t="shared" si="115"/>
        <v>31.86</v>
      </c>
      <c r="E328" s="5">
        <f t="shared" si="115"/>
        <v>1</v>
      </c>
      <c r="F328" s="8">
        <f t="shared" si="99"/>
        <v>31.86</v>
      </c>
    </row>
    <row r="329" outlineLevel="1" spans="1:6">
      <c r="A329" s="5">
        <f t="shared" ref="A329:E329" si="116">A53</f>
        <v>51</v>
      </c>
      <c r="B329" s="6" t="str">
        <f t="shared" si="116"/>
        <v>Garfo Metálico para Jardinagem 28,3 cm - Fabricada em aço carbono; Pintura eletrostática pó; Cabo em madeira; Medidas: 283 x 72x 49 mm</v>
      </c>
      <c r="C329" s="5" t="str">
        <f t="shared" si="116"/>
        <v>UND</v>
      </c>
      <c r="D329" s="7">
        <f t="shared" si="116"/>
        <v>14.91</v>
      </c>
      <c r="E329" s="5">
        <f t="shared" si="116"/>
        <v>1</v>
      </c>
      <c r="F329" s="8">
        <f t="shared" si="99"/>
        <v>14.91</v>
      </c>
    </row>
    <row r="330" ht="25.5" outlineLevel="1" spans="1:6">
      <c r="A330" s="5">
        <f t="shared" ref="A330:E330" si="117">A54</f>
        <v>52</v>
      </c>
      <c r="B330" s="6" t="str">
        <f t="shared" si="117"/>
        <v>Grampos 10mm 20GA para Grampeadores Pneumáticos - Grampos 10mm para grampeadores pneumáticos; Dimensões: Largura: 11,2mm - Espessura: 0,6mm, Embalagem com 5.000 peças</v>
      </c>
      <c r="C330" s="5" t="str">
        <f t="shared" si="117"/>
        <v>UND</v>
      </c>
      <c r="D330" s="7">
        <f t="shared" si="117"/>
        <v>25.84</v>
      </c>
      <c r="E330" s="5">
        <f t="shared" si="117"/>
        <v>1</v>
      </c>
      <c r="F330" s="8">
        <f t="shared" si="99"/>
        <v>25.84</v>
      </c>
    </row>
    <row r="331" ht="25.5" outlineLevel="1" spans="1:6">
      <c r="A331" s="5">
        <f t="shared" ref="A331:E331" si="118">A55</f>
        <v>53</v>
      </c>
      <c r="B331" s="6" t="str">
        <f t="shared" si="118"/>
        <v>Jogo de 5 Acessórios de Pintura para Compressor de Ar - Indicado para utilização em pintura, limpeza, calibração de pneus e lubrificação de peças. Composto por pistola pneumática, pistola para limpeza, mangueira de ar espiral, calibrador de pneus com manômetro e pulverizador pneumático com bico longo.</v>
      </c>
      <c r="C331" s="5" t="str">
        <f t="shared" si="118"/>
        <v>UND</v>
      </c>
      <c r="D331" s="7">
        <f t="shared" si="118"/>
        <v>145.26</v>
      </c>
      <c r="E331" s="5">
        <f t="shared" si="118"/>
        <v>1</v>
      </c>
      <c r="F331" s="8">
        <f t="shared" si="99"/>
        <v>145.26</v>
      </c>
    </row>
    <row r="332" outlineLevel="1" spans="1:6">
      <c r="A332" s="5">
        <f t="shared" ref="A332:E332" si="119">A56</f>
        <v>54</v>
      </c>
      <c r="B332" s="6" t="str">
        <f t="shared" si="119"/>
        <v>Jogo de Brocas 3 Pontas para Madeira com 8 Peças - Material em aço carbono, Composto por 8 peças: Brocas 3 pontas: 3,0 - 4,0 - 5,0 - 6,0 - 7,0 - 8,0 - 9,0 e 10,0 mm</v>
      </c>
      <c r="C332" s="5" t="str">
        <f t="shared" si="119"/>
        <v>UND</v>
      </c>
      <c r="D332" s="7">
        <f t="shared" si="119"/>
        <v>11.02</v>
      </c>
      <c r="E332" s="5">
        <f t="shared" si="119"/>
        <v>1</v>
      </c>
      <c r="F332" s="8">
        <f t="shared" si="99"/>
        <v>11.02</v>
      </c>
    </row>
    <row r="333" ht="25.5" outlineLevel="1" spans="1:6">
      <c r="A333" s="5">
        <f t="shared" ref="A333:E333" si="120">A57</f>
        <v>55</v>
      </c>
      <c r="B333" s="6" t="str">
        <f t="shared" si="120"/>
        <v>Jogo de Brocas Chatas de Aço Carbono para Madeira 1/4-1Pol - Jogo de brocas chatas de aço carbono para madeira, indicado para lâminas finas de madeira e derivados, sendo: Jogo com 7 peças, com medidas: 1/4", 5/16", 3/8", 1/2", 5/8", 3/4", 1"</v>
      </c>
      <c r="C333" s="5" t="str">
        <f t="shared" si="120"/>
        <v>UND</v>
      </c>
      <c r="D333" s="7">
        <f t="shared" si="120"/>
        <v>51.14</v>
      </c>
      <c r="E333" s="5">
        <f t="shared" si="120"/>
        <v>1</v>
      </c>
      <c r="F333" s="8">
        <f t="shared" si="99"/>
        <v>51.14</v>
      </c>
    </row>
    <row r="334" ht="25.5" outlineLevel="1" spans="1:6">
      <c r="A334" s="5">
        <f t="shared" ref="A334:E334" si="121">A58</f>
        <v>56</v>
      </c>
      <c r="B334" s="6" t="str">
        <f t="shared" si="121"/>
        <v>Jogo de Brocas de aço rápido de 1/16 a 3/8 Pol. com 21 Peças - Acompanha estojo plástico com marcações de medidas, para armazenamento das ferramentas; Medidas das peças: 1/16 - 5/64 - 3/32 - 7/64 - 1/8 - 9/64 - 5/32 - 11/64 - 3/16 -  13/64 - 7/32 - 15/64 - 1/4 - 17/64 - 9/32 - 19/64 - 5/16 - 21/64 - 11/32 - 23/64 - 3/8”</v>
      </c>
      <c r="C334" s="5" t="str">
        <f t="shared" si="121"/>
        <v>UND</v>
      </c>
      <c r="D334" s="7">
        <f t="shared" si="121"/>
        <v>336.05</v>
      </c>
      <c r="E334" s="5">
        <f t="shared" si="121"/>
        <v>1</v>
      </c>
      <c r="F334" s="8">
        <f t="shared" si="99"/>
        <v>336.05</v>
      </c>
    </row>
    <row r="335" outlineLevel="1" spans="1:6">
      <c r="A335" s="5">
        <f t="shared" ref="A335:E335" si="122">A59</f>
        <v>57</v>
      </c>
      <c r="B335" s="6" t="str">
        <f t="shared" si="122"/>
        <v>Jogo de brocas SDS Plus, 5 peças, de 6 a 10mm, uso concreto.</v>
      </c>
      <c r="C335" s="5" t="str">
        <f t="shared" si="122"/>
        <v>UND</v>
      </c>
      <c r="D335" s="7">
        <f t="shared" si="122"/>
        <v>37.17</v>
      </c>
      <c r="E335" s="5">
        <f t="shared" si="122"/>
        <v>1</v>
      </c>
      <c r="F335" s="8">
        <f t="shared" si="99"/>
        <v>37.17</v>
      </c>
    </row>
    <row r="336" ht="25.5" outlineLevel="1" spans="1:6">
      <c r="A336" s="5">
        <f t="shared" ref="A336:E336" si="123">A60</f>
        <v>58</v>
      </c>
      <c r="B336" s="6" t="str">
        <f t="shared" si="123"/>
        <v>Jogo de Brocas Widea 3 a 10mm - Acabamento brilhante; Aplicações em construção civil/alvenaria; Acompanha estojo plástico com marcações de medidas, para armazenamento das ferramentas; Contém 08 peças, sendo de medidas:- 3mm – 4mm – 5mm – 6mm – 7mm – 8mm – 9mm – 10mm</v>
      </c>
      <c r="C336" s="5" t="str">
        <f t="shared" si="123"/>
        <v>UND</v>
      </c>
      <c r="D336" s="7">
        <f t="shared" si="123"/>
        <v>60.38</v>
      </c>
      <c r="E336" s="5">
        <f t="shared" si="123"/>
        <v>1</v>
      </c>
      <c r="F336" s="8">
        <f t="shared" si="99"/>
        <v>60.38</v>
      </c>
    </row>
    <row r="337" outlineLevel="1" spans="1:6">
      <c r="A337" s="5">
        <f t="shared" ref="A337:E337" si="124">A61</f>
        <v>59</v>
      </c>
      <c r="B337" s="6" t="str">
        <f t="shared" si="124"/>
        <v>Jogo de Chave Allen com 9 Peças - Fabricado em aço cromo - vanádio; Acabamento  fosfatizada e escurecida; Medidas das Chaves: 1.5, 2, 2.5, 3, 4, 5, 6, 8 e 10 mm</v>
      </c>
      <c r="C337" s="5" t="str">
        <f t="shared" si="124"/>
        <v>UND</v>
      </c>
      <c r="D337" s="7">
        <f t="shared" si="124"/>
        <v>21.91</v>
      </c>
      <c r="E337" s="5">
        <f t="shared" si="124"/>
        <v>1</v>
      </c>
      <c r="F337" s="8">
        <f t="shared" si="99"/>
        <v>21.91</v>
      </c>
    </row>
    <row r="338" outlineLevel="1" spans="1:6">
      <c r="A338" s="5">
        <f t="shared" ref="A338:E338" si="125">A62</f>
        <v>60</v>
      </c>
      <c r="B338" s="6" t="str">
        <f t="shared" si="125"/>
        <v>Jogo de Chave Combinada Boca/Estria - Material: Aço Forjado; Composto por 12 chaves; Medidas das chaves: 6mm a 22mm</v>
      </c>
      <c r="C338" s="5" t="str">
        <f t="shared" si="125"/>
        <v>UND</v>
      </c>
      <c r="D338" s="7">
        <f t="shared" si="125"/>
        <v>58.48</v>
      </c>
      <c r="E338" s="5">
        <f t="shared" si="125"/>
        <v>1</v>
      </c>
      <c r="F338" s="8">
        <f t="shared" si="99"/>
        <v>58.48</v>
      </c>
    </row>
    <row r="339" outlineLevel="1" spans="1:6">
      <c r="A339" s="5">
        <f t="shared" ref="A339:E339" si="126">A63</f>
        <v>61</v>
      </c>
      <c r="B339" s="6" t="str">
        <f t="shared" si="126"/>
        <v>Jogo de chave Tork Longa_T10 - T50 (9 peças)</v>
      </c>
      <c r="C339" s="5" t="str">
        <f t="shared" si="126"/>
        <v>UND</v>
      </c>
      <c r="D339" s="7">
        <f t="shared" si="126"/>
        <v>31.66</v>
      </c>
      <c r="E339" s="5">
        <f t="shared" si="126"/>
        <v>1</v>
      </c>
      <c r="F339" s="8">
        <f t="shared" si="99"/>
        <v>31.66</v>
      </c>
    </row>
    <row r="340" ht="25.5" outlineLevel="1" spans="1:6">
      <c r="A340" s="5">
        <f t="shared" ref="A340:E340" si="127">A64</f>
        <v>62</v>
      </c>
      <c r="B340" s="6" t="str">
        <f t="shared" si="127"/>
        <v>Jogo de Serras Copo 6 Peças - Fabricados em aço carbono; Aplicação: Furar madeiras em geral, gesso, DryWall, placas de acrílico, PVC e plásticos; Conteúdo: Serra copos: 32 /38 / 44 / 54 mm; 1 Chave allen de fixação; 1 Broca de centro</v>
      </c>
      <c r="C340" s="5" t="str">
        <f t="shared" si="127"/>
        <v>UND</v>
      </c>
      <c r="D340" s="7">
        <f t="shared" si="127"/>
        <v>19.27</v>
      </c>
      <c r="E340" s="5">
        <f t="shared" si="127"/>
        <v>1</v>
      </c>
      <c r="F340" s="8">
        <f t="shared" si="99"/>
        <v>19.27</v>
      </c>
    </row>
    <row r="341" ht="38.25" outlineLevel="1" spans="1:6">
      <c r="A341" s="5">
        <f t="shared" ref="A341:E341" si="128">A65</f>
        <v>63</v>
      </c>
      <c r="B341" s="6" t="str">
        <f t="shared" si="128"/>
        <v>Jogo de Soquetes e Ponteiras de Encaixe 1/4 Pol. -  Jogo com 33 Peças, sendo: 1 Estojo;  12 soquetes sextavados (4 mm, 4,5 mm, 5 mm, 5,5 mm, 6 mm, 7 mm, 8 mm, 9 mm, 10 mm, 11 mm, 12 mm e 13 mm) :: 1 catraca reversível :: 2 extensões (50 mm e 100 mm) :: 1 cabo T :: 1 cabo quadrado :: 1 junta universal :: 5 soquetes allen (3 mm, 4 mm, 5 mm, 6 mm e 8 mm) :: 5 soquetes fenda (3 mm, 4 mm, 5 mm, 6 mm e 7 mm) :: 2 soquetes phillips (PH1 e PH2) :: 3 chaves allen (1,5 mm, 2 mm e 2,5 mm)</v>
      </c>
      <c r="C341" s="5" t="str">
        <f t="shared" si="128"/>
        <v>UND</v>
      </c>
      <c r="D341" s="7">
        <f t="shared" si="128"/>
        <v>179.81</v>
      </c>
      <c r="E341" s="5">
        <f t="shared" si="128"/>
        <v>1</v>
      </c>
      <c r="F341" s="8">
        <f t="shared" si="99"/>
        <v>179.81</v>
      </c>
    </row>
    <row r="342" outlineLevel="1" spans="1:6">
      <c r="A342" s="5">
        <f t="shared" ref="A342:E342" si="129">A66</f>
        <v>64</v>
      </c>
      <c r="B342" s="6" t="str">
        <f t="shared" si="129"/>
        <v>Kit 5 molas para Curvar tubos (1/4’, 3/8’, 1/2’, 5/8’, 5/16’) , comprimento total de 30 cm a 35cm, Marca EOS ou similar. uso ar condicionado/refrigeração.</v>
      </c>
      <c r="C342" s="5" t="str">
        <f t="shared" si="129"/>
        <v>UND</v>
      </c>
      <c r="D342" s="7">
        <f t="shared" si="129"/>
        <v>168.05</v>
      </c>
      <c r="E342" s="5">
        <f t="shared" si="129"/>
        <v>1</v>
      </c>
      <c r="F342" s="8">
        <f t="shared" si="99"/>
        <v>168.05</v>
      </c>
    </row>
    <row r="343" ht="25.5" outlineLevel="1" spans="1:6">
      <c r="A343" s="5">
        <f t="shared" ref="A343:E343" si="130">A67</f>
        <v>65</v>
      </c>
      <c r="B343" s="6" t="str">
        <f t="shared" si="130"/>
        <v>Lanterna Holofote Recarregável à Prova D'água - Recarregável Energia 110/250v -50/60Hz; Led durável com super brilho branco; Longo alcance de 500 metros; Potência: 30W 6000 lumens; Tensão da Bateria: 5.5V.; Autonomia da Bateria: 10 Horas; Tempo de Recarga: 8-12 Horas; Dimensões: 24,9 cm x 16,2 cm</v>
      </c>
      <c r="C343" s="5" t="str">
        <f t="shared" si="130"/>
        <v>UND</v>
      </c>
      <c r="D343" s="7">
        <f t="shared" si="130"/>
        <v>223.75</v>
      </c>
      <c r="E343" s="5">
        <f t="shared" si="130"/>
        <v>1</v>
      </c>
      <c r="F343" s="8">
        <f t="shared" si="99"/>
        <v>223.75</v>
      </c>
    </row>
    <row r="344" outlineLevel="1" spans="1:6">
      <c r="A344" s="5">
        <f t="shared" ref="A344:E344" si="131">A68</f>
        <v>66</v>
      </c>
      <c r="B344" s="6" t="str">
        <f t="shared" si="131"/>
        <v>Linha de Pedreiro Trançada 100 m -  Material: PE (Polietileno); Carretel com 100 Metros; Aplicação: Indicado para Construção Civil para Alinhamento em Geral</v>
      </c>
      <c r="C344" s="5" t="str">
        <f t="shared" si="131"/>
        <v>UND</v>
      </c>
      <c r="D344" s="7">
        <f t="shared" si="131"/>
        <v>11.73</v>
      </c>
      <c r="E344" s="5">
        <f t="shared" si="131"/>
        <v>1</v>
      </c>
      <c r="F344" s="8">
        <f t="shared" ref="F344:F375" si="132">TRUNC((E344*D344),2)</f>
        <v>11.73</v>
      </c>
    </row>
    <row r="345" outlineLevel="1" spans="1:6">
      <c r="A345" s="5">
        <f t="shared" ref="A345:E345" si="133">A70</f>
        <v>68</v>
      </c>
      <c r="B345" s="6" t="str">
        <f t="shared" si="133"/>
        <v>Mangueira para Nível  3/8”X1,5MM -  Material: Plástico , Aplicação: Medida De Nível , Cor: Cristal , Diâmetro Interno: 3/8 Pol.</v>
      </c>
      <c r="C345" s="5" t="str">
        <f t="shared" si="133"/>
        <v>UND</v>
      </c>
      <c r="D345" s="7">
        <f t="shared" si="133"/>
        <v>300.94</v>
      </c>
      <c r="E345" s="5">
        <f t="shared" si="133"/>
        <v>1</v>
      </c>
      <c r="F345" s="8">
        <f t="shared" si="132"/>
        <v>300.94</v>
      </c>
    </row>
    <row r="346" outlineLevel="1" spans="1:6">
      <c r="A346" s="5">
        <f t="shared" ref="A346:E346" si="134">A71</f>
        <v>69</v>
      </c>
      <c r="B346" s="6" t="str">
        <f t="shared" si="134"/>
        <v>Marreta Oitavada 1Kg - Cabeça forjada e temperada em aço carbono especial; Cabeça com acabamento envernizado; Cabo em madeira envernizada; Comprimento total:320 mm</v>
      </c>
      <c r="C346" s="5" t="str">
        <f t="shared" si="134"/>
        <v>UND</v>
      </c>
      <c r="D346" s="7">
        <f t="shared" si="134"/>
        <v>39.32</v>
      </c>
      <c r="E346" s="5">
        <f t="shared" si="134"/>
        <v>1</v>
      </c>
      <c r="F346" s="8">
        <f t="shared" si="132"/>
        <v>39.32</v>
      </c>
    </row>
    <row r="347" ht="25.5" outlineLevel="1" spans="1:6">
      <c r="A347" s="5">
        <f t="shared" ref="A347:E347" si="135">A72</f>
        <v>70</v>
      </c>
      <c r="B347" s="6" t="str">
        <f t="shared" si="135"/>
        <v>Marreta Oitavada 500 g - Cabeça forjada e temperada em aço carbono especial; Cabeça com acabamento envernizado; Cabo em madeira envernizada; Fixação por cunha metálica; Comprimento da cabeça: 89 mm; Comprimento total:255 mm; Diâmetro do batente: 30 mm</v>
      </c>
      <c r="C347" s="5" t="str">
        <f t="shared" si="135"/>
        <v>UND</v>
      </c>
      <c r="D347" s="7">
        <f t="shared" si="135"/>
        <v>27.28</v>
      </c>
      <c r="E347" s="5">
        <f t="shared" si="135"/>
        <v>1</v>
      </c>
      <c r="F347" s="8">
        <f t="shared" si="132"/>
        <v>27.28</v>
      </c>
    </row>
    <row r="348" outlineLevel="1" spans="1:6">
      <c r="A348" s="5">
        <f t="shared" ref="A348:E348" si="136">A73</f>
        <v>71</v>
      </c>
      <c r="B348" s="6" t="str">
        <f t="shared" si="136"/>
        <v>Martelo Bola 500g - Cabeça em aço resistente, Cabo em madeira legítima; Peso: 500g; Comprimento total: 330 mm; Comprimento da cabeça: 100 mm; Diâmetro da cabeça: 25 mm</v>
      </c>
      <c r="C348" s="5" t="str">
        <f t="shared" si="136"/>
        <v>UND</v>
      </c>
      <c r="D348" s="7">
        <f t="shared" si="136"/>
        <v>41.48</v>
      </c>
      <c r="E348" s="5">
        <f t="shared" si="136"/>
        <v>1</v>
      </c>
      <c r="F348" s="8">
        <f t="shared" si="132"/>
        <v>41.48</v>
      </c>
    </row>
    <row r="349" outlineLevel="1" spans="1:6">
      <c r="A349" s="5">
        <f t="shared" ref="A349:E349" si="137">A74</f>
        <v>72</v>
      </c>
      <c r="B349" s="6" t="str">
        <f t="shared" si="137"/>
        <v>Martelo de Borracha 60mm - Material da Cabeça: Borracha; Diâmetro da Cabeça do Martelo: 60,0 mm; Material do Cabo: Madeira</v>
      </c>
      <c r="C349" s="5" t="str">
        <f t="shared" si="137"/>
        <v>UND</v>
      </c>
      <c r="D349" s="7">
        <f t="shared" si="137"/>
        <v>24.89</v>
      </c>
      <c r="E349" s="5">
        <f t="shared" si="137"/>
        <v>1</v>
      </c>
      <c r="F349" s="8">
        <f t="shared" si="132"/>
        <v>24.89</v>
      </c>
    </row>
    <row r="350" ht="25.5" outlineLevel="1" spans="1:6">
      <c r="A350" s="5">
        <f t="shared" ref="A350:E350" si="138">A75</f>
        <v>73</v>
      </c>
      <c r="B350" s="6" t="str">
        <f t="shared" si="138"/>
        <v>Máscara de Solda Automática - Área De Visão 42X92mm; Proteção Uv/Iv Din 13; Estado Visível Din 4; Escurecimento Din 9 ~ Din 13; Tempo De Polarização 0,0001 Seg; Tempo De Despolarização 0,20 ~ 1,00Seg; Peso 0,49 Kg. Marca / Modelo de Referência: TORK MSEA-901</v>
      </c>
      <c r="C350" s="5" t="str">
        <f t="shared" si="138"/>
        <v>UND</v>
      </c>
      <c r="D350" s="7">
        <f t="shared" si="138"/>
        <v>212.03</v>
      </c>
      <c r="E350" s="5">
        <f t="shared" si="138"/>
        <v>1</v>
      </c>
      <c r="F350" s="8">
        <f t="shared" si="132"/>
        <v>212.03</v>
      </c>
    </row>
    <row r="351" ht="38.25" outlineLevel="1" spans="1:6">
      <c r="A351" s="5">
        <f t="shared" ref="A351:E351" si="139">A76</f>
        <v>74</v>
      </c>
      <c r="B351" s="6" t="str">
        <f t="shared" si="139"/>
        <v>Multimetro Digital com Alicate Amperimetro - Realiza a medição de correntes, tensão, resistência e continuidade; Acompanha ponta de prova, bateria e um estojo exclusivo; Mede tensão contínua e alternada, corrente alternada até 1000A, resistência; Realiza teste de diodo e continuidade; Teste de continuidade com bipe; Com congelamento de leitura e picos; Chave seletora rotativa de funções</v>
      </c>
      <c r="C351" s="5" t="str">
        <f t="shared" si="139"/>
        <v>UND</v>
      </c>
      <c r="D351" s="7">
        <f t="shared" si="139"/>
        <v>162.11</v>
      </c>
      <c r="E351" s="5">
        <f t="shared" si="139"/>
        <v>1</v>
      </c>
      <c r="F351" s="8">
        <f t="shared" si="132"/>
        <v>162.11</v>
      </c>
    </row>
    <row r="352" ht="38.25" outlineLevel="1" spans="1:6">
      <c r="A352" s="5">
        <f t="shared" ref="A352:E352" si="140">A77</f>
        <v>75</v>
      </c>
      <c r="B352" s="6" t="str">
        <f t="shared" si="140"/>
        <v>Multímetro Digital Profissional Portátil - Realize medições de tensão contínua e alternada, corrente contínua, resistor, transistores e diodos; - Possui visor LCD 0,5” de altura e 3 1/2 dígitos; Alimentação: Bateria 9V (Inclusa), com indicação de bateria fraca; Acompanha cabos para teste; Desligamento Automático Após: Aprox. 20±10 minutos - Ideal para laboratórios, oficinas, bricolagem e uso doméstica; Aviso sonoro com Beep - Material emborrachado - Dimensões: 14 x 7,5 x 4 (AxLxC) - Peso: Aproximadamente 400g</v>
      </c>
      <c r="C352" s="5" t="str">
        <f t="shared" si="140"/>
        <v>UND</v>
      </c>
      <c r="D352" s="7">
        <f t="shared" si="140"/>
        <v>35.93</v>
      </c>
      <c r="E352" s="5">
        <f t="shared" si="140"/>
        <v>1</v>
      </c>
      <c r="F352" s="8">
        <f t="shared" si="132"/>
        <v>35.93</v>
      </c>
    </row>
    <row r="353" outlineLevel="1" spans="1:6">
      <c r="A353" s="5">
        <f t="shared" ref="A353:E353" si="141">A78</f>
        <v>76</v>
      </c>
      <c r="B353" s="6" t="str">
        <f t="shared" si="141"/>
        <v>Nível de Alumínio 14 Pol. -  Corpo De Alumínio; Régua Graduada; Possui: 3 Bolhas de Nível</v>
      </c>
      <c r="C353" s="5" t="str">
        <f t="shared" si="141"/>
        <v>UND</v>
      </c>
      <c r="D353" s="7">
        <f t="shared" si="141"/>
        <v>19.79</v>
      </c>
      <c r="E353" s="5">
        <f t="shared" si="141"/>
        <v>1</v>
      </c>
      <c r="F353" s="8">
        <f t="shared" si="132"/>
        <v>19.79</v>
      </c>
    </row>
    <row r="354" outlineLevel="1" spans="1:6">
      <c r="A354" s="5">
        <f t="shared" ref="A354:E354" si="142">A79</f>
        <v>77</v>
      </c>
      <c r="B354" s="6" t="str">
        <f t="shared" si="142"/>
        <v>Pá Ajuntadeira de Bico n.° 3 - Fabricada em aço carbono; Pintura eletrostática a pó; Cabo em Madeira; Dimensões: 1.025 mm x 269 mm x 161 mm.</v>
      </c>
      <c r="C354" s="5" t="str">
        <f t="shared" si="142"/>
        <v>UND</v>
      </c>
      <c r="D354" s="7">
        <f t="shared" si="142"/>
        <v>32.63</v>
      </c>
      <c r="E354" s="5">
        <f t="shared" si="142"/>
        <v>1</v>
      </c>
      <c r="F354" s="8">
        <f t="shared" si="132"/>
        <v>32.63</v>
      </c>
    </row>
    <row r="355" outlineLevel="1" spans="1:6">
      <c r="A355" s="5">
        <f t="shared" ref="A355:E355" si="143">A80</f>
        <v>78</v>
      </c>
      <c r="B355" s="6" t="str">
        <f t="shared" si="143"/>
        <v>Pá Quadrada com Cabo de Madeira 71cm - Fabricada em aço carbono; Pintura eletrostática a pó; Cabo em Madeira com acabamento envernizado</v>
      </c>
      <c r="C355" s="5" t="str">
        <f t="shared" si="143"/>
        <v>UND</v>
      </c>
      <c r="D355" s="7">
        <f t="shared" si="143"/>
        <v>34.48</v>
      </c>
      <c r="E355" s="5">
        <f t="shared" si="143"/>
        <v>1</v>
      </c>
      <c r="F355" s="8">
        <f t="shared" si="132"/>
        <v>34.48</v>
      </c>
    </row>
    <row r="356" outlineLevel="1" spans="1:6">
      <c r="A356" s="5">
        <f t="shared" ref="A356:E356" si="144">A81</f>
        <v>79</v>
      </c>
      <c r="B356" s="6" t="str">
        <f t="shared" si="144"/>
        <v>Pazinha Larga para Jardinagem 30cm - Fabricada em aço carbono; Pintura eletrostática a pó; Cabo em madeira; Medidas: 6,4 cm x 8,3 cm x 30,2 cm</v>
      </c>
      <c r="C356" s="5" t="str">
        <f t="shared" si="144"/>
        <v>UND</v>
      </c>
      <c r="D356" s="7">
        <f t="shared" si="144"/>
        <v>10.14</v>
      </c>
      <c r="E356" s="5">
        <f t="shared" si="144"/>
        <v>1</v>
      </c>
      <c r="F356" s="8">
        <f t="shared" si="132"/>
        <v>10.14</v>
      </c>
    </row>
    <row r="357" outlineLevel="1" spans="1:6">
      <c r="A357" s="5">
        <f t="shared" ref="A357:E357" si="145">A82</f>
        <v>80</v>
      </c>
      <c r="B357" s="6" t="str">
        <f t="shared" si="145"/>
        <v>Pé de Cabra Forjado 24 Pol. - Corpo em aço forjado com secção hexagonal; Comprimento: 24” (60 cm); Espessura do Corpo: 19 mm</v>
      </c>
      <c r="C357" s="5" t="str">
        <f t="shared" si="145"/>
        <v>UND</v>
      </c>
      <c r="D357" s="7">
        <f t="shared" si="145"/>
        <v>60.25</v>
      </c>
      <c r="E357" s="5">
        <f t="shared" si="145"/>
        <v>1</v>
      </c>
      <c r="F357" s="8">
        <f t="shared" si="132"/>
        <v>60.25</v>
      </c>
    </row>
    <row r="358" outlineLevel="1" spans="1:6">
      <c r="A358" s="5">
        <f t="shared" ref="A358:E358" si="146">A83</f>
        <v>81</v>
      </c>
      <c r="B358" s="6" t="str">
        <f t="shared" si="146"/>
        <v>Peneira de Aro Plástico para Areia - Tela em arame galvanizado; Diâmetro da peneira: 55 cm; Malha da Peneira: 10; Material do aro da peneira: Plástico</v>
      </c>
      <c r="C358" s="5" t="str">
        <f t="shared" si="146"/>
        <v>UND</v>
      </c>
      <c r="D358" s="7">
        <f t="shared" si="146"/>
        <v>28.92</v>
      </c>
      <c r="E358" s="5">
        <f t="shared" si="146"/>
        <v>1</v>
      </c>
      <c r="F358" s="8">
        <f t="shared" si="132"/>
        <v>28.92</v>
      </c>
    </row>
    <row r="359" outlineLevel="1" spans="1:6">
      <c r="A359" s="5">
        <f t="shared" ref="A359:E359" si="147">A84</f>
        <v>82</v>
      </c>
      <c r="B359" s="6" t="str">
        <f t="shared" si="147"/>
        <v>Peneira de Aro Plástico para Areia 55 cm - Tela em arame galvanizado; Diâmetro da peneira: 55 cm; Malha da Peneira: 8; Fio da Peneira: 28; Material do aro da peneira: Plástico</v>
      </c>
      <c r="C359" s="5" t="str">
        <f t="shared" si="147"/>
        <v>UND</v>
      </c>
      <c r="D359" s="7">
        <f t="shared" si="147"/>
        <v>26.3</v>
      </c>
      <c r="E359" s="5">
        <f t="shared" si="147"/>
        <v>1</v>
      </c>
      <c r="F359" s="8">
        <f t="shared" si="132"/>
        <v>26.3</v>
      </c>
    </row>
    <row r="360" outlineLevel="1" spans="1:6">
      <c r="A360" s="5">
        <f t="shared" ref="A360:E360" si="148">A85</f>
        <v>83</v>
      </c>
      <c r="B360" s="6" t="str">
        <f t="shared" si="148"/>
        <v>Pente Aletas Plastica 6 Pontas - Material: Plástico; Pentes de: 8, 9, 10, 12, 14, 15; Aplicação: Função de limpar e desentortar aletas de condensadores e evaporadores.</v>
      </c>
      <c r="C360" s="5" t="str">
        <f t="shared" si="148"/>
        <v>UND</v>
      </c>
      <c r="D360" s="7">
        <f t="shared" si="148"/>
        <v>33.81</v>
      </c>
      <c r="E360" s="5">
        <f t="shared" si="148"/>
        <v>1</v>
      </c>
      <c r="F360" s="8">
        <f t="shared" si="132"/>
        <v>33.81</v>
      </c>
    </row>
    <row r="361" outlineLevel="1" spans="1:6">
      <c r="A361" s="5">
        <f t="shared" ref="A361:E361" si="149">A86</f>
        <v>84</v>
      </c>
      <c r="B361" s="6" t="str">
        <f t="shared" si="149"/>
        <v>Picareta Chibanca com Cabo de Madeira de 90cm - Picareta forjada em aço carbono; Cabo de madeira; Tamanho do cabo: 90 cm; Dimensões gerais: 905 x 378 x 98 mm</v>
      </c>
      <c r="C361" s="5" t="str">
        <f t="shared" si="149"/>
        <v>UND</v>
      </c>
      <c r="D361" s="7">
        <f t="shared" si="149"/>
        <v>90.41</v>
      </c>
      <c r="E361" s="5">
        <f t="shared" si="149"/>
        <v>1</v>
      </c>
      <c r="F361" s="8">
        <f t="shared" si="132"/>
        <v>90.41</v>
      </c>
    </row>
    <row r="362" outlineLevel="1" spans="1:6">
      <c r="A362" s="5">
        <f t="shared" ref="A362:E362" si="150">A87</f>
        <v>85</v>
      </c>
      <c r="B362" s="6" t="str">
        <f t="shared" si="150"/>
        <v>Picareta com Cabo de Madeira de 95 cm - Fabricado em aço especial; Cabo de madeira; Extremidades levemente afiadas; Tamanho total: 95 cm</v>
      </c>
      <c r="C362" s="5" t="str">
        <f t="shared" si="150"/>
        <v>UND</v>
      </c>
      <c r="D362" s="7">
        <f t="shared" si="150"/>
        <v>91.9</v>
      </c>
      <c r="E362" s="5">
        <f t="shared" si="150"/>
        <v>1</v>
      </c>
      <c r="F362" s="8">
        <f t="shared" si="132"/>
        <v>91.9</v>
      </c>
    </row>
    <row r="363" outlineLevel="1" spans="1:6">
      <c r="A363" s="5">
        <f t="shared" ref="A363:E363" si="151">A88</f>
        <v>86</v>
      </c>
      <c r="B363" s="6" t="str">
        <f t="shared" si="151"/>
        <v>Pincel de pelo de 2 cm - Material Cerdas: Pelo De Malta , Tamanho: 3/4 POL, Tipo Cabo: Curto , Material Cabo: Madeira , Formato: Retangular</v>
      </c>
      <c r="C363" s="5" t="str">
        <f t="shared" si="151"/>
        <v>UND</v>
      </c>
      <c r="D363" s="7">
        <f t="shared" si="151"/>
        <v>2.98</v>
      </c>
      <c r="E363" s="5">
        <f t="shared" si="151"/>
        <v>1</v>
      </c>
      <c r="F363" s="8">
        <f t="shared" si="132"/>
        <v>2.98</v>
      </c>
    </row>
    <row r="364" outlineLevel="1" spans="1:6">
      <c r="A364" s="5">
        <f t="shared" ref="A364:E364" si="152">A89</f>
        <v>87</v>
      </c>
      <c r="B364" s="6" t="str">
        <f t="shared" si="152"/>
        <v>Pincel de pelo de 4 cm - Material Cerdas: Pelo De Malta , Tamanho: 1. 1/2 POL, Tipo Cabo: Curto , Material Cabo: Madeira , Formato: Retangular</v>
      </c>
      <c r="C364" s="5" t="str">
        <f t="shared" si="152"/>
        <v>UND</v>
      </c>
      <c r="D364" s="7">
        <f t="shared" si="152"/>
        <v>5.06</v>
      </c>
      <c r="E364" s="5">
        <f t="shared" si="152"/>
        <v>1</v>
      </c>
      <c r="F364" s="8">
        <f t="shared" si="132"/>
        <v>5.06</v>
      </c>
    </row>
    <row r="365" outlineLevel="1" spans="1:6">
      <c r="A365" s="5">
        <f t="shared" ref="A365:E365" si="153">A90</f>
        <v>88</v>
      </c>
      <c r="B365" s="6" t="str">
        <f t="shared" si="153"/>
        <v>Pincel de pelo de 8 cm - Material Cerdas: Pelo De Malta , Tamanho: 3 POL, Tipo Cabo: Curto , Material Cabo: Madeira , Formato: Retangular</v>
      </c>
      <c r="C365" s="5" t="str">
        <f t="shared" si="153"/>
        <v>UND</v>
      </c>
      <c r="D365" s="7">
        <f t="shared" si="153"/>
        <v>13.86</v>
      </c>
      <c r="E365" s="5">
        <f t="shared" si="153"/>
        <v>1</v>
      </c>
      <c r="F365" s="8">
        <f t="shared" si="132"/>
        <v>13.86</v>
      </c>
    </row>
    <row r="366" ht="25.5" outlineLevel="1" spans="1:6">
      <c r="A366" s="5">
        <f t="shared" ref="A366:E366" si="154">A91</f>
        <v>89</v>
      </c>
      <c r="B366" s="6" t="str">
        <f t="shared" si="154"/>
        <v>Pino 15mm para Pinador Pneumático - Especificações Técnicas:  :: Comprimento: 15 mm :: Tipo: Pino F :: Quantidade da Embalagem: 5.000 :: Dimensões do pino: 15 x 1,0 x 1,25 mm</v>
      </c>
      <c r="C366" s="5" t="str">
        <f t="shared" si="154"/>
        <v>UND</v>
      </c>
      <c r="D366" s="7">
        <f t="shared" si="154"/>
        <v>23.46</v>
      </c>
      <c r="E366" s="5">
        <f t="shared" si="154"/>
        <v>1</v>
      </c>
      <c r="F366" s="8">
        <f t="shared" si="132"/>
        <v>23.46</v>
      </c>
    </row>
    <row r="367" outlineLevel="1" spans="1:6">
      <c r="A367" s="5">
        <f t="shared" ref="A367:E367" si="155">A92</f>
        <v>90</v>
      </c>
      <c r="B367" s="6" t="str">
        <f t="shared" si="155"/>
        <v>Ponteiro Sextavado 8 Pol. - Corpo em aço especial; Barra sextavada; Dimensões: Largura: 1,9 cm x Altura: 0,6 cm x Comprimento: 20 cm.</v>
      </c>
      <c r="C367" s="5" t="str">
        <f t="shared" si="155"/>
        <v>UND</v>
      </c>
      <c r="D367" s="7">
        <f t="shared" si="155"/>
        <v>40.57</v>
      </c>
      <c r="E367" s="5">
        <f t="shared" si="155"/>
        <v>1</v>
      </c>
      <c r="F367" s="8">
        <f t="shared" si="132"/>
        <v>40.57</v>
      </c>
    </row>
    <row r="368" outlineLevel="1" spans="1:6">
      <c r="A368" s="5">
        <f t="shared" ref="A368:E368" si="156">A94</f>
        <v>92</v>
      </c>
      <c r="B368" s="6" t="str">
        <f t="shared" si="156"/>
        <v>Prumo de Metal para Parede 500 g - Material do Corpo do Prumo : Metal; Material da Base de Apoio do Prumo: Madeira; Massa do Prumo: 500 g</v>
      </c>
      <c r="C368" s="5" t="str">
        <f t="shared" si="156"/>
        <v>UND</v>
      </c>
      <c r="D368" s="7">
        <f t="shared" si="156"/>
        <v>36.48</v>
      </c>
      <c r="E368" s="5">
        <f t="shared" si="156"/>
        <v>1</v>
      </c>
      <c r="F368" s="8">
        <f t="shared" si="132"/>
        <v>36.48</v>
      </c>
    </row>
    <row r="369" outlineLevel="1" spans="1:6">
      <c r="A369" s="5">
        <f t="shared" ref="A369:E369" si="157">A95</f>
        <v>93</v>
      </c>
      <c r="B369" s="6" t="str">
        <f t="shared" si="157"/>
        <v>Régua de Alumínio para Pedreiro 2 m - Material: Alumínio; Comprimento da Régua: 2,0 m; Largura da Régua: 49,7 mm; Altura da Régua: 25,5 mm</v>
      </c>
      <c r="C369" s="5" t="str">
        <f t="shared" si="157"/>
        <v>UND</v>
      </c>
      <c r="D369" s="7">
        <f t="shared" si="157"/>
        <v>48.88</v>
      </c>
      <c r="E369" s="5">
        <f t="shared" si="157"/>
        <v>1</v>
      </c>
      <c r="F369" s="8">
        <f t="shared" si="132"/>
        <v>48.88</v>
      </c>
    </row>
    <row r="370" outlineLevel="1" spans="1:6">
      <c r="A370" s="5">
        <f t="shared" ref="A370:E370" si="158">A96</f>
        <v>94</v>
      </c>
      <c r="B370" s="6" t="str">
        <f t="shared" si="158"/>
        <v>Rolo de Espuma Amarela 5 cm - Rolo De Espuma Poliester Amarelo para Pintura; com Cabo Pop 9Cm; Aplicação : Ideal para Látex, PVA e Acrílica a base de água; Com Haste</v>
      </c>
      <c r="C370" s="5" t="str">
        <f t="shared" si="158"/>
        <v>UND</v>
      </c>
      <c r="D370" s="7">
        <f t="shared" si="158"/>
        <v>4.28</v>
      </c>
      <c r="E370" s="5">
        <f t="shared" si="158"/>
        <v>1</v>
      </c>
      <c r="F370" s="8">
        <f t="shared" si="132"/>
        <v>4.28</v>
      </c>
    </row>
    <row r="371" outlineLevel="1" spans="1:6">
      <c r="A371" s="5">
        <f t="shared" ref="A371:E371" si="159">A97</f>
        <v>95</v>
      </c>
      <c r="B371" s="6" t="str">
        <f t="shared" si="159"/>
        <v>Rolo de Espuma Amarela 9 cm - Rolo De Espuma Poliester Amarelo para Pintura; com Cabo Pop 9Cm; Aplicação : Ideal para Látex, PVA e Acrílica a base de água; Com Haste</v>
      </c>
      <c r="C371" s="5" t="str">
        <f t="shared" si="159"/>
        <v>UND</v>
      </c>
      <c r="D371" s="7">
        <f t="shared" si="159"/>
        <v>5.77</v>
      </c>
      <c r="E371" s="5">
        <f t="shared" si="159"/>
        <v>1</v>
      </c>
      <c r="F371" s="8">
        <f t="shared" si="132"/>
        <v>5.77</v>
      </c>
    </row>
    <row r="372" outlineLevel="1" spans="1:6">
      <c r="A372" s="5">
        <f t="shared" ref="A372:E372" si="160">A98</f>
        <v>96</v>
      </c>
      <c r="B372" s="6" t="str">
        <f t="shared" si="160"/>
        <v>Rolo de Lã de Carneiro 15 cm  - Material do rolo para pintura: Lã sintética; Suporte do rolo para pintura: Com suporte metálico</v>
      </c>
      <c r="C372" s="5" t="str">
        <f t="shared" si="160"/>
        <v>UND</v>
      </c>
      <c r="D372" s="7">
        <f t="shared" si="160"/>
        <v>7.37</v>
      </c>
      <c r="E372" s="5">
        <f t="shared" si="160"/>
        <v>1</v>
      </c>
      <c r="F372" s="8">
        <f t="shared" si="132"/>
        <v>7.37</v>
      </c>
    </row>
    <row r="373" outlineLevel="1" spans="1:6">
      <c r="A373" s="5">
        <f t="shared" ref="A373:E373" si="161">A99</f>
        <v>97</v>
      </c>
      <c r="B373" s="6" t="str">
        <f t="shared" si="161"/>
        <v>Rolo de Lã de Carneiro 23 cm -Material do rolo para pintura: Lã sintética; Suporte do rolo para pintura: Com suporte metálico</v>
      </c>
      <c r="C373" s="5" t="str">
        <f t="shared" si="161"/>
        <v>UND</v>
      </c>
      <c r="D373" s="7">
        <f t="shared" si="161"/>
        <v>21.67</v>
      </c>
      <c r="E373" s="5">
        <f t="shared" si="161"/>
        <v>1</v>
      </c>
      <c r="F373" s="8">
        <f t="shared" si="132"/>
        <v>21.67</v>
      </c>
    </row>
    <row r="374" outlineLevel="1" spans="1:6">
      <c r="A374" s="5">
        <f t="shared" ref="A374:E374" si="162">A100</f>
        <v>98</v>
      </c>
      <c r="B374" s="6" t="str">
        <f t="shared" si="162"/>
        <v>Rolo para Textura/Decoração 23 cm - Tipo: Cabelo de Anjo; Aplicação: Decoraçâo e efeitos especiais; Medidas: 23 x 5.3 x 5.3 cm; 118 g; Sem Haste.</v>
      </c>
      <c r="C374" s="5" t="str">
        <f t="shared" si="162"/>
        <v>UND</v>
      </c>
      <c r="D374" s="7">
        <f t="shared" si="162"/>
        <v>20.91</v>
      </c>
      <c r="E374" s="5">
        <f t="shared" si="162"/>
        <v>1</v>
      </c>
      <c r="F374" s="8">
        <f t="shared" si="132"/>
        <v>20.91</v>
      </c>
    </row>
    <row r="375" ht="25.5" outlineLevel="1" spans="1:6">
      <c r="A375" s="5">
        <f t="shared" ref="A375:E375" si="163">A101</f>
        <v>99</v>
      </c>
      <c r="B375" s="6" t="str">
        <f t="shared" si="163"/>
        <v>Serrote Dobrável para Poda 12,5 Pol. - Material da lâmina do serrote: Aço carbono; Material do cabo do serrote: Plástico rígido ABS; Dobrável; Medidas: 240 mm x 420 mm x 190 mm</v>
      </c>
      <c r="C375" s="5" t="str">
        <f t="shared" si="163"/>
        <v>UND</v>
      </c>
      <c r="D375" s="7">
        <f t="shared" si="163"/>
        <v>39.33</v>
      </c>
      <c r="E375" s="5">
        <f t="shared" si="163"/>
        <v>1</v>
      </c>
      <c r="F375" s="8">
        <f t="shared" si="132"/>
        <v>39.33</v>
      </c>
    </row>
    <row r="376" outlineLevel="1" spans="1:6">
      <c r="A376" s="5">
        <f t="shared" ref="A376:E376" si="164">A102</f>
        <v>100</v>
      </c>
      <c r="B376" s="6" t="str">
        <f t="shared" si="164"/>
        <v>Talhadeira Sextavada 6 Pol. - Corpo em aço especial; Barra sextavada; Têmpera por indução nas duas extremidades</v>
      </c>
      <c r="C376" s="5" t="str">
        <f t="shared" si="164"/>
        <v>UND</v>
      </c>
      <c r="D376" s="7">
        <f t="shared" si="164"/>
        <v>31.98</v>
      </c>
      <c r="E376" s="5">
        <f t="shared" si="164"/>
        <v>1</v>
      </c>
      <c r="F376" s="8">
        <f t="shared" ref="F376:F383" si="165">TRUNC((E376*D376),2)</f>
        <v>31.98</v>
      </c>
    </row>
    <row r="377" outlineLevel="1" spans="1:6">
      <c r="A377" s="5">
        <f t="shared" ref="A377:E377" si="166">A103</f>
        <v>101</v>
      </c>
      <c r="B377" s="6" t="str">
        <f t="shared" si="166"/>
        <v>Talhadeira Sextavada 8 Pol. - Corpo em aço especial; Barra sextavada; Têmpera por indução nas duas extremidades</v>
      </c>
      <c r="C377" s="5" t="str">
        <f t="shared" si="166"/>
        <v>UND</v>
      </c>
      <c r="D377" s="7">
        <f t="shared" si="166"/>
        <v>42.13</v>
      </c>
      <c r="E377" s="5">
        <f t="shared" si="166"/>
        <v>1</v>
      </c>
      <c r="F377" s="8">
        <f t="shared" si="165"/>
        <v>42.13</v>
      </c>
    </row>
    <row r="378" ht="25.5" outlineLevel="1" spans="1:6">
      <c r="A378" s="5">
        <f t="shared" ref="A378:E378" si="167">A104</f>
        <v>102</v>
      </c>
      <c r="B378" s="6" t="str">
        <f t="shared" si="167"/>
        <v>Tesoura de Poda - Lâminas em aço carbono temperado com afiação otimizada; Cabo ergonômico curvo, com batentes internos; Eixo de corte centralizado; Diâmetro de corte máximo admitido: 17 mm</v>
      </c>
      <c r="C378" s="5" t="str">
        <f t="shared" si="167"/>
        <v>UND</v>
      </c>
      <c r="D378" s="7">
        <f t="shared" si="167"/>
        <v>23.7</v>
      </c>
      <c r="E378" s="5">
        <f t="shared" si="167"/>
        <v>1</v>
      </c>
      <c r="F378" s="8">
        <f t="shared" si="165"/>
        <v>23.7</v>
      </c>
    </row>
    <row r="379" outlineLevel="1" spans="1:6">
      <c r="A379" s="5">
        <f t="shared" ref="A379:E379" si="168">A105</f>
        <v>103</v>
      </c>
      <c r="B379" s="6" t="str">
        <f t="shared" si="168"/>
        <v>Tesoura para Cerca-Viva/Grama 12 Pol. - Lâminas lisas fabricadas em aço carbono; Cabo em madeira com acabamento envernizado; com guarnição metálica.</v>
      </c>
      <c r="C379" s="5" t="str">
        <f t="shared" si="168"/>
        <v>UND</v>
      </c>
      <c r="D379" s="7">
        <f t="shared" si="168"/>
        <v>47.44</v>
      </c>
      <c r="E379" s="5">
        <f t="shared" si="168"/>
        <v>1</v>
      </c>
      <c r="F379" s="8">
        <f t="shared" si="165"/>
        <v>47.44</v>
      </c>
    </row>
    <row r="380" outlineLevel="1" spans="1:6">
      <c r="A380" s="5">
        <f t="shared" ref="A380:E380" si="169">A106</f>
        <v>104</v>
      </c>
      <c r="B380" s="6" t="str">
        <f t="shared" si="169"/>
        <v>Tesoura Para Corte de Chapa 10 Pol. - Tipo Aviação; Corte Reto; Mecanismo de alavanca dupla; Cabo emborrachado</v>
      </c>
      <c r="C380" s="5" t="str">
        <f t="shared" si="169"/>
        <v>UND</v>
      </c>
      <c r="D380" s="7">
        <f t="shared" si="169"/>
        <v>33.3</v>
      </c>
      <c r="E380" s="5">
        <f t="shared" si="169"/>
        <v>1</v>
      </c>
      <c r="F380" s="8">
        <f t="shared" si="165"/>
        <v>33.3</v>
      </c>
    </row>
    <row r="381" outlineLevel="1" spans="1:6">
      <c r="A381" s="5">
        <f t="shared" ref="A381:E381" si="170">A107</f>
        <v>105</v>
      </c>
      <c r="B381" s="6" t="str">
        <f t="shared" si="170"/>
        <v>Torquês para Armador 9" -  Material Aço Carbono; Material do Cabo: Plástico; Aplicação: cortar, apertar e dobrar arames e ferros; Medida: 9 Pol.</v>
      </c>
      <c r="C381" s="5" t="str">
        <f t="shared" si="170"/>
        <v>UND</v>
      </c>
      <c r="D381" s="7">
        <f t="shared" si="170"/>
        <v>26.62</v>
      </c>
      <c r="E381" s="5">
        <f t="shared" si="170"/>
        <v>1</v>
      </c>
      <c r="F381" s="8">
        <f t="shared" si="165"/>
        <v>26.62</v>
      </c>
    </row>
    <row r="382" outlineLevel="1" spans="1:6">
      <c r="A382" s="5">
        <f t="shared" ref="A382:E382" si="171">A108</f>
        <v>106</v>
      </c>
      <c r="B382" s="6" t="str">
        <f t="shared" si="171"/>
        <v>Trena com Caixa Plástica Emborrachada 5 m - Com caixa plástica emborrachada; Comprimento: 5 metros; Largura da fita 3/4"</v>
      </c>
      <c r="C382" s="5" t="str">
        <f t="shared" si="171"/>
        <v>UND</v>
      </c>
      <c r="D382" s="7">
        <f t="shared" si="171"/>
        <v>19.25</v>
      </c>
      <c r="E382" s="5">
        <f t="shared" si="171"/>
        <v>1</v>
      </c>
      <c r="F382" s="8">
        <f t="shared" si="165"/>
        <v>19.25</v>
      </c>
    </row>
    <row r="383" outlineLevel="1" spans="1:6">
      <c r="A383" s="5">
        <f t="shared" ref="A383:E383" si="172">A109</f>
        <v>107</v>
      </c>
      <c r="B383" s="6" t="str">
        <f t="shared" si="172"/>
        <v>Vassoura Metálica Fixa 18 Dentes - Fabricada em aço carbono; Pintura eletrostática a pó; Possui 18 dentes de arame; Cabo em madeira; Medidas: 153.4 cm x 37.5 cm x 9.5 cm</v>
      </c>
      <c r="C383" s="5" t="str">
        <f t="shared" si="172"/>
        <v>UND</v>
      </c>
      <c r="D383" s="7">
        <f t="shared" si="172"/>
        <v>32.93</v>
      </c>
      <c r="E383" s="5">
        <f t="shared" si="172"/>
        <v>1</v>
      </c>
      <c r="F383" s="8">
        <f t="shared" si="165"/>
        <v>32.93</v>
      </c>
    </row>
    <row r="384" outlineLevel="1" spans="1:6">
      <c r="A384" s="5"/>
      <c r="B384" s="6"/>
      <c r="C384" s="5"/>
      <c r="D384" s="7"/>
      <c r="E384" s="5"/>
      <c r="F384" s="8"/>
    </row>
    <row r="385" spans="1:6">
      <c r="A385" s="15" t="s">
        <v>400</v>
      </c>
      <c r="B385" s="15"/>
      <c r="C385" s="15"/>
      <c r="D385" s="15"/>
      <c r="E385" s="15"/>
      <c r="F385" s="16">
        <f>SUM(F280:F384)</f>
        <v>5049.08</v>
      </c>
    </row>
    <row r="386" spans="1:6">
      <c r="A386" s="15" t="s">
        <v>401</v>
      </c>
      <c r="B386" s="15"/>
      <c r="C386" s="15"/>
      <c r="D386" s="15"/>
      <c r="E386" s="15"/>
      <c r="F386" s="16">
        <f>F385/12</f>
        <v>420.756666666667</v>
      </c>
    </row>
  </sheetData>
  <sortState ref="A3:F109">
    <sortCondition ref="B3:B109"/>
  </sortState>
  <mergeCells count="15">
    <mergeCell ref="A1:F1"/>
    <mergeCell ref="A111:E111"/>
    <mergeCell ref="A112:E112"/>
    <mergeCell ref="A115:F115"/>
    <mergeCell ref="A222:E222"/>
    <mergeCell ref="A223:E223"/>
    <mergeCell ref="A225:F225"/>
    <mergeCell ref="A231:E231"/>
    <mergeCell ref="A232:E232"/>
    <mergeCell ref="A234:F234"/>
    <mergeCell ref="A275:E275"/>
    <mergeCell ref="A276:E276"/>
    <mergeCell ref="A278:F278"/>
    <mergeCell ref="A385:E385"/>
    <mergeCell ref="A386:E386"/>
  </mergeCells>
  <pageMargins left="0.511811024" right="0.511811024" top="0.787401575" bottom="0.787401575" header="0.31496062" footer="0.31496062"/>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2"/>
  <sheetViews>
    <sheetView tabSelected="1" topLeftCell="A122" workbookViewId="0">
      <selection activeCell="B177" sqref="B177"/>
    </sheetView>
  </sheetViews>
  <sheetFormatPr defaultColWidth="9" defaultRowHeight="15" outlineLevelCol="5"/>
  <cols>
    <col min="1" max="1" width="4.71428571428571" customWidth="1"/>
    <col min="2" max="2" width="140.142857142857" customWidth="1"/>
    <col min="3" max="3" width="8.14285714285714" customWidth="1"/>
    <col min="4" max="4" width="10.2857142857143" customWidth="1"/>
    <col min="5" max="5" width="8.57142857142857" customWidth="1"/>
    <col min="6" max="6" width="11.4285714285714" customWidth="1"/>
  </cols>
  <sheetData>
    <row r="1" spans="1:6">
      <c r="A1" s="1" t="s">
        <v>406</v>
      </c>
      <c r="B1" s="2"/>
      <c r="C1" s="1"/>
      <c r="D1" s="3"/>
      <c r="E1" s="1"/>
      <c r="F1" s="1"/>
    </row>
    <row r="2" outlineLevel="1" spans="1:6">
      <c r="A2" s="4" t="s">
        <v>23</v>
      </c>
      <c r="B2" s="4" t="s">
        <v>226</v>
      </c>
      <c r="C2" s="4" t="s">
        <v>263</v>
      </c>
      <c r="D2" s="4" t="s">
        <v>228</v>
      </c>
      <c r="E2" s="4" t="s">
        <v>229</v>
      </c>
      <c r="F2" s="4" t="s">
        <v>230</v>
      </c>
    </row>
    <row r="3" ht="25.5" outlineLevel="1" spans="1:6">
      <c r="A3" s="5">
        <v>1</v>
      </c>
      <c r="B3" s="6" t="s">
        <v>407</v>
      </c>
      <c r="C3" s="5" t="s">
        <v>232</v>
      </c>
      <c r="D3" s="7">
        <v>193.45</v>
      </c>
      <c r="E3" s="5">
        <v>12</v>
      </c>
      <c r="F3" s="8">
        <f t="shared" ref="F3:F35" si="0">TRUNC((D3*E3),2)</f>
        <v>2321.4</v>
      </c>
    </row>
    <row r="4" ht="25.5" outlineLevel="1" spans="1:6">
      <c r="A4" s="5">
        <v>2</v>
      </c>
      <c r="B4" s="6" t="s">
        <v>408</v>
      </c>
      <c r="C4" s="5" t="s">
        <v>232</v>
      </c>
      <c r="D4" s="7">
        <v>340.57</v>
      </c>
      <c r="E4" s="5">
        <v>1</v>
      </c>
      <c r="F4" s="8">
        <f t="shared" si="0"/>
        <v>340.57</v>
      </c>
    </row>
    <row r="5" ht="51" outlineLevel="1" spans="1:6">
      <c r="A5" s="5">
        <v>3</v>
      </c>
      <c r="B5" s="6" t="s">
        <v>409</v>
      </c>
      <c r="C5" s="5" t="s">
        <v>232</v>
      </c>
      <c r="D5" s="7">
        <v>1452.35</v>
      </c>
      <c r="E5" s="5">
        <v>1</v>
      </c>
      <c r="F5" s="8">
        <f t="shared" si="0"/>
        <v>1452.35</v>
      </c>
    </row>
    <row r="6" ht="25.5" outlineLevel="1" spans="1:6">
      <c r="A6" s="5">
        <v>4</v>
      </c>
      <c r="B6" s="6" t="s">
        <v>410</v>
      </c>
      <c r="C6" s="5" t="s">
        <v>232</v>
      </c>
      <c r="D6" s="7">
        <v>297.16</v>
      </c>
      <c r="E6" s="5">
        <v>1</v>
      </c>
      <c r="F6" s="8">
        <f t="shared" si="0"/>
        <v>297.16</v>
      </c>
    </row>
    <row r="7" ht="25.5" outlineLevel="1" spans="1:6">
      <c r="A7" s="5">
        <v>5</v>
      </c>
      <c r="B7" s="6" t="s">
        <v>411</v>
      </c>
      <c r="C7" s="5" t="s">
        <v>232</v>
      </c>
      <c r="D7" s="7">
        <v>265.2</v>
      </c>
      <c r="E7" s="5">
        <v>1</v>
      </c>
      <c r="F7" s="8">
        <f t="shared" si="0"/>
        <v>265.2</v>
      </c>
    </row>
    <row r="8" outlineLevel="1" spans="1:6">
      <c r="A8" s="5">
        <v>6</v>
      </c>
      <c r="B8" s="6" t="s">
        <v>412</v>
      </c>
      <c r="C8" s="5" t="s">
        <v>232</v>
      </c>
      <c r="D8" s="7">
        <v>208.81</v>
      </c>
      <c r="E8" s="5">
        <v>1</v>
      </c>
      <c r="F8" s="8">
        <f t="shared" si="0"/>
        <v>208.81</v>
      </c>
    </row>
    <row r="9" ht="25.5" outlineLevel="1" spans="1:6">
      <c r="A9" s="5">
        <v>7</v>
      </c>
      <c r="B9" s="6" t="s">
        <v>413</v>
      </c>
      <c r="C9" s="5" t="s">
        <v>232</v>
      </c>
      <c r="D9" s="7">
        <v>306.96</v>
      </c>
      <c r="E9" s="5">
        <v>1</v>
      </c>
      <c r="F9" s="8">
        <f t="shared" si="0"/>
        <v>306.96</v>
      </c>
    </row>
    <row r="10" ht="38.25" outlineLevel="1" spans="1:6">
      <c r="A10" s="5">
        <v>8</v>
      </c>
      <c r="B10" s="6" t="s">
        <v>414</v>
      </c>
      <c r="C10" s="5" t="s">
        <v>232</v>
      </c>
      <c r="D10" s="7">
        <v>184.18</v>
      </c>
      <c r="E10" s="5">
        <v>1</v>
      </c>
      <c r="F10" s="8">
        <f t="shared" si="0"/>
        <v>184.18</v>
      </c>
    </row>
    <row r="11" ht="25.5" outlineLevel="1" spans="1:6">
      <c r="A11" s="5">
        <v>9</v>
      </c>
      <c r="B11" s="6" t="s">
        <v>415</v>
      </c>
      <c r="C11" s="5" t="s">
        <v>232</v>
      </c>
      <c r="D11" s="7">
        <v>199.97</v>
      </c>
      <c r="E11" s="5">
        <v>1</v>
      </c>
      <c r="F11" s="8">
        <f t="shared" si="0"/>
        <v>199.97</v>
      </c>
    </row>
    <row r="12" ht="25.5" outlineLevel="1" spans="1:6">
      <c r="A12" s="5">
        <v>10</v>
      </c>
      <c r="B12" s="6" t="s">
        <v>416</v>
      </c>
      <c r="C12" s="5" t="s">
        <v>232</v>
      </c>
      <c r="D12" s="7">
        <v>195.51</v>
      </c>
      <c r="E12" s="5">
        <v>1</v>
      </c>
      <c r="F12" s="8">
        <f t="shared" si="0"/>
        <v>195.51</v>
      </c>
    </row>
    <row r="13" ht="25.5" outlineLevel="1" spans="1:6">
      <c r="A13" s="5">
        <v>11</v>
      </c>
      <c r="B13" s="6" t="s">
        <v>417</v>
      </c>
      <c r="C13" s="5" t="s">
        <v>232</v>
      </c>
      <c r="D13" s="7">
        <v>286.83</v>
      </c>
      <c r="E13" s="5">
        <v>1</v>
      </c>
      <c r="F13" s="8">
        <f t="shared" si="0"/>
        <v>286.83</v>
      </c>
    </row>
    <row r="14" ht="51" outlineLevel="1" spans="1:6">
      <c r="A14" s="5">
        <v>12</v>
      </c>
      <c r="B14" s="6" t="s">
        <v>418</v>
      </c>
      <c r="C14" s="5" t="s">
        <v>232</v>
      </c>
      <c r="D14" s="7">
        <v>380.67</v>
      </c>
      <c r="E14" s="5">
        <v>1</v>
      </c>
      <c r="F14" s="8">
        <f t="shared" si="0"/>
        <v>380.67</v>
      </c>
    </row>
    <row r="15" ht="38.25" outlineLevel="1" spans="1:6">
      <c r="A15" s="5">
        <v>13</v>
      </c>
      <c r="B15" s="6" t="s">
        <v>419</v>
      </c>
      <c r="C15" s="5" t="s">
        <v>232</v>
      </c>
      <c r="D15" s="7">
        <v>635.84</v>
      </c>
      <c r="E15" s="5">
        <v>1</v>
      </c>
      <c r="F15" s="8">
        <f t="shared" si="0"/>
        <v>635.84</v>
      </c>
    </row>
    <row r="16" ht="25.5" outlineLevel="1" spans="1:6">
      <c r="A16" s="5">
        <v>14</v>
      </c>
      <c r="B16" s="6" t="s">
        <v>420</v>
      </c>
      <c r="C16" s="5" t="s">
        <v>232</v>
      </c>
      <c r="D16" s="7">
        <v>1073.09</v>
      </c>
      <c r="E16" s="5">
        <v>1</v>
      </c>
      <c r="F16" s="8">
        <f t="shared" si="0"/>
        <v>1073.09</v>
      </c>
    </row>
    <row r="17" outlineLevel="1" spans="1:6">
      <c r="A17" s="5">
        <v>15</v>
      </c>
      <c r="B17" s="6" t="s">
        <v>421</v>
      </c>
      <c r="C17" s="5" t="s">
        <v>232</v>
      </c>
      <c r="D17" s="7">
        <v>389.93</v>
      </c>
      <c r="E17" s="5">
        <v>1</v>
      </c>
      <c r="F17" s="8">
        <f t="shared" si="0"/>
        <v>389.93</v>
      </c>
    </row>
    <row r="18" ht="51" outlineLevel="1" spans="1:6">
      <c r="A18" s="5">
        <v>16</v>
      </c>
      <c r="B18" s="6" t="s">
        <v>422</v>
      </c>
      <c r="C18" s="5" t="s">
        <v>232</v>
      </c>
      <c r="D18" s="7">
        <v>613.63</v>
      </c>
      <c r="E18" s="5">
        <v>1</v>
      </c>
      <c r="F18" s="8">
        <f t="shared" si="0"/>
        <v>613.63</v>
      </c>
    </row>
    <row r="19" ht="38.25" outlineLevel="1" spans="1:6">
      <c r="A19" s="5">
        <v>17</v>
      </c>
      <c r="B19" s="6" t="s">
        <v>423</v>
      </c>
      <c r="C19" s="5" t="s">
        <v>232</v>
      </c>
      <c r="D19" s="7">
        <v>278.94</v>
      </c>
      <c r="E19" s="5">
        <v>1</v>
      </c>
      <c r="F19" s="8">
        <f t="shared" si="0"/>
        <v>278.94</v>
      </c>
    </row>
    <row r="20" ht="25.5" outlineLevel="1" spans="1:6">
      <c r="A20" s="5">
        <v>18</v>
      </c>
      <c r="B20" s="6" t="s">
        <v>424</v>
      </c>
      <c r="C20" s="5" t="s">
        <v>232</v>
      </c>
      <c r="D20" s="7">
        <v>413.23</v>
      </c>
      <c r="E20" s="5">
        <v>1</v>
      </c>
      <c r="F20" s="8">
        <f t="shared" si="0"/>
        <v>413.23</v>
      </c>
    </row>
    <row r="21" ht="25.5" outlineLevel="1" spans="1:6">
      <c r="A21" s="5">
        <v>19</v>
      </c>
      <c r="B21" s="6" t="s">
        <v>425</v>
      </c>
      <c r="C21" s="5" t="s">
        <v>232</v>
      </c>
      <c r="D21" s="7">
        <v>179.22</v>
      </c>
      <c r="E21" s="5">
        <v>1</v>
      </c>
      <c r="F21" s="8">
        <f t="shared" si="0"/>
        <v>179.22</v>
      </c>
    </row>
    <row r="22" ht="38.25" outlineLevel="1" spans="1:6">
      <c r="A22" s="5">
        <v>20</v>
      </c>
      <c r="B22" s="6" t="s">
        <v>426</v>
      </c>
      <c r="C22" s="5" t="s">
        <v>232</v>
      </c>
      <c r="D22" s="7">
        <v>266.94</v>
      </c>
      <c r="E22" s="5">
        <v>1</v>
      </c>
      <c r="F22" s="8">
        <f t="shared" si="0"/>
        <v>266.94</v>
      </c>
    </row>
    <row r="23" ht="25.5" outlineLevel="1" spans="1:6">
      <c r="A23" s="5">
        <v>21</v>
      </c>
      <c r="B23" s="6" t="s">
        <v>427</v>
      </c>
      <c r="C23" s="5" t="s">
        <v>232</v>
      </c>
      <c r="D23" s="7">
        <v>945.88</v>
      </c>
      <c r="E23" s="5">
        <v>1</v>
      </c>
      <c r="F23" s="8">
        <f t="shared" si="0"/>
        <v>945.88</v>
      </c>
    </row>
    <row r="24" ht="25.5" outlineLevel="1" spans="1:6">
      <c r="A24" s="5">
        <v>22</v>
      </c>
      <c r="B24" s="6" t="s">
        <v>428</v>
      </c>
      <c r="C24" s="5" t="s">
        <v>232</v>
      </c>
      <c r="D24" s="7">
        <v>232.15</v>
      </c>
      <c r="E24" s="5">
        <v>1</v>
      </c>
      <c r="F24" s="8">
        <f t="shared" si="0"/>
        <v>232.15</v>
      </c>
    </row>
    <row r="25" ht="51" outlineLevel="1" spans="1:6">
      <c r="A25" s="5">
        <v>23</v>
      </c>
      <c r="B25" s="6" t="s">
        <v>429</v>
      </c>
      <c r="C25" s="5" t="s">
        <v>232</v>
      </c>
      <c r="D25" s="7">
        <v>1484.47</v>
      </c>
      <c r="E25" s="5">
        <v>1</v>
      </c>
      <c r="F25" s="8">
        <f t="shared" si="0"/>
        <v>1484.47</v>
      </c>
    </row>
    <row r="26" ht="51" outlineLevel="1" spans="1:6">
      <c r="A26" s="5">
        <v>24</v>
      </c>
      <c r="B26" s="6" t="s">
        <v>430</v>
      </c>
      <c r="C26" s="5" t="s">
        <v>232</v>
      </c>
      <c r="D26" s="7">
        <v>772.27</v>
      </c>
      <c r="E26" s="5">
        <v>1</v>
      </c>
      <c r="F26" s="8">
        <f t="shared" si="0"/>
        <v>772.27</v>
      </c>
    </row>
    <row r="27" ht="63.75" outlineLevel="1" spans="1:6">
      <c r="A27" s="5">
        <v>25</v>
      </c>
      <c r="B27" s="6" t="s">
        <v>431</v>
      </c>
      <c r="C27" s="5" t="s">
        <v>232</v>
      </c>
      <c r="D27" s="7">
        <v>440</v>
      </c>
      <c r="E27" s="5">
        <v>1</v>
      </c>
      <c r="F27" s="8">
        <f t="shared" si="0"/>
        <v>440</v>
      </c>
    </row>
    <row r="28" ht="63.75" outlineLevel="1" spans="1:6">
      <c r="A28" s="5">
        <v>26</v>
      </c>
      <c r="B28" s="6" t="s">
        <v>432</v>
      </c>
      <c r="C28" s="5" t="s">
        <v>232</v>
      </c>
      <c r="D28" s="7">
        <v>1594.66</v>
      </c>
      <c r="E28" s="5">
        <v>1</v>
      </c>
      <c r="F28" s="8">
        <f t="shared" si="0"/>
        <v>1594.66</v>
      </c>
    </row>
    <row r="29" ht="25.5" outlineLevel="1" spans="1:6">
      <c r="A29" s="5">
        <v>27</v>
      </c>
      <c r="B29" s="6" t="s">
        <v>433</v>
      </c>
      <c r="C29" s="5" t="s">
        <v>232</v>
      </c>
      <c r="D29" s="7">
        <v>473.72</v>
      </c>
      <c r="E29" s="5">
        <v>1</v>
      </c>
      <c r="F29" s="8">
        <f t="shared" si="0"/>
        <v>473.72</v>
      </c>
    </row>
    <row r="30" ht="25.5" outlineLevel="1" spans="1:6">
      <c r="A30" s="5">
        <v>28</v>
      </c>
      <c r="B30" s="6" t="s">
        <v>434</v>
      </c>
      <c r="C30" s="5" t="s">
        <v>232</v>
      </c>
      <c r="D30" s="7">
        <v>369</v>
      </c>
      <c r="E30" s="5">
        <v>1</v>
      </c>
      <c r="F30" s="8">
        <f t="shared" si="0"/>
        <v>369</v>
      </c>
    </row>
    <row r="31" ht="51" outlineLevel="1" spans="1:6">
      <c r="A31" s="5">
        <v>29</v>
      </c>
      <c r="B31" s="6" t="s">
        <v>435</v>
      </c>
      <c r="C31" s="5" t="s">
        <v>232</v>
      </c>
      <c r="D31" s="7">
        <v>230.41</v>
      </c>
      <c r="E31" s="5">
        <v>1</v>
      </c>
      <c r="F31" s="8">
        <f t="shared" si="0"/>
        <v>230.41</v>
      </c>
    </row>
    <row r="32" ht="25.5" outlineLevel="1" spans="1:6">
      <c r="A32" s="5">
        <v>30</v>
      </c>
      <c r="B32" s="6" t="s">
        <v>436</v>
      </c>
      <c r="C32" s="5" t="s">
        <v>232</v>
      </c>
      <c r="D32" s="7">
        <v>349.01</v>
      </c>
      <c r="E32" s="5">
        <v>1</v>
      </c>
      <c r="F32" s="8">
        <f t="shared" si="0"/>
        <v>349.01</v>
      </c>
    </row>
    <row r="33" outlineLevel="1" spans="1:6">
      <c r="A33" s="5">
        <v>31</v>
      </c>
      <c r="B33" s="6" t="s">
        <v>437</v>
      </c>
      <c r="C33" s="5" t="s">
        <v>232</v>
      </c>
      <c r="D33" s="7">
        <v>136.13</v>
      </c>
      <c r="E33" s="5">
        <v>1</v>
      </c>
      <c r="F33" s="8">
        <f t="shared" si="0"/>
        <v>136.13</v>
      </c>
    </row>
    <row r="34" ht="38.25" outlineLevel="1" spans="1:6">
      <c r="A34" s="5">
        <v>32</v>
      </c>
      <c r="B34" s="6" t="s">
        <v>438</v>
      </c>
      <c r="C34" s="5" t="s">
        <v>232</v>
      </c>
      <c r="D34" s="7">
        <v>1940.78</v>
      </c>
      <c r="E34" s="5">
        <v>1</v>
      </c>
      <c r="F34" s="8">
        <f t="shared" si="0"/>
        <v>1940.78</v>
      </c>
    </row>
    <row r="35" ht="25.5" outlineLevel="1" spans="1:6">
      <c r="A35" s="5">
        <v>33</v>
      </c>
      <c r="B35" s="6" t="s">
        <v>439</v>
      </c>
      <c r="C35" s="5" t="s">
        <v>232</v>
      </c>
      <c r="D35" s="7">
        <v>658.74</v>
      </c>
      <c r="E35" s="5">
        <v>1</v>
      </c>
      <c r="F35" s="8">
        <f t="shared" si="0"/>
        <v>658.74</v>
      </c>
    </row>
    <row r="36" outlineLevel="1" spans="1:6">
      <c r="A36" s="5"/>
      <c r="B36" s="6"/>
      <c r="C36" s="5"/>
      <c r="D36" s="7"/>
      <c r="E36" s="5"/>
      <c r="F36" s="8"/>
    </row>
    <row r="37" spans="1:6">
      <c r="A37" s="9" t="s">
        <v>35</v>
      </c>
      <c r="B37" s="9"/>
      <c r="C37" s="9"/>
      <c r="D37" s="9"/>
      <c r="E37" s="9"/>
      <c r="F37" s="10">
        <f>TRUNC(SUM(F3:F36),2)</f>
        <v>19917.65</v>
      </c>
    </row>
    <row r="38" spans="1:6">
      <c r="A38" s="9" t="s">
        <v>440</v>
      </c>
      <c r="B38" s="9"/>
      <c r="C38" s="9"/>
      <c r="D38" s="9"/>
      <c r="E38" s="9"/>
      <c r="F38" s="10">
        <f>TRUNC((F37*0.5%),2)</f>
        <v>99.58</v>
      </c>
    </row>
    <row r="39" spans="1:6">
      <c r="A39" s="9" t="s">
        <v>441</v>
      </c>
      <c r="B39" s="9"/>
      <c r="C39" s="9"/>
      <c r="D39" s="9"/>
      <c r="E39" s="9"/>
      <c r="F39" s="10">
        <f>TRUNC(((F37*(1-0.2))/(12*8)),2)</f>
        <v>165.98</v>
      </c>
    </row>
    <row r="40" spans="1:6">
      <c r="A40" s="9" t="s">
        <v>442</v>
      </c>
      <c r="B40" s="9"/>
      <c r="C40" s="9"/>
      <c r="D40" s="9"/>
      <c r="E40" s="9"/>
      <c r="F40" s="10">
        <f>TRUNC(SUM(E38:F39),2)</f>
        <v>265.56</v>
      </c>
    </row>
    <row r="41" spans="1:6">
      <c r="A41" s="11"/>
      <c r="B41" s="11"/>
      <c r="C41" s="11"/>
      <c r="D41" s="11"/>
      <c r="E41" s="11"/>
      <c r="F41" s="11"/>
    </row>
    <row r="42" spans="1:6">
      <c r="A42" s="12"/>
      <c r="B42" s="12"/>
      <c r="C42" s="12"/>
      <c r="D42" s="12"/>
      <c r="E42" s="12"/>
      <c r="F42" s="12"/>
    </row>
    <row r="43" spans="1:6">
      <c r="A43" s="12"/>
      <c r="B43" s="12"/>
      <c r="C43" s="12"/>
      <c r="D43" s="12"/>
      <c r="E43" s="12"/>
      <c r="F43" s="12"/>
    </row>
    <row r="44" spans="1:6">
      <c r="A44" s="12"/>
      <c r="B44" s="12"/>
      <c r="C44" s="12"/>
      <c r="D44" s="12"/>
      <c r="E44" s="12"/>
      <c r="F44" s="12"/>
    </row>
    <row r="45" spans="1:6">
      <c r="A45" s="12"/>
      <c r="B45" s="12"/>
      <c r="C45" s="12"/>
      <c r="D45" s="12"/>
      <c r="E45" s="12"/>
      <c r="F45" s="12"/>
    </row>
    <row r="46" spans="1:6">
      <c r="A46" s="12"/>
      <c r="B46" s="12"/>
      <c r="C46" s="12"/>
      <c r="D46" s="12"/>
      <c r="E46" s="12"/>
      <c r="F46" s="12"/>
    </row>
    <row r="47" spans="1:6">
      <c r="A47" s="12"/>
      <c r="B47" s="12"/>
      <c r="C47" s="12"/>
      <c r="D47" s="12"/>
      <c r="E47" s="12"/>
      <c r="F47" s="12"/>
    </row>
    <row r="48" spans="1:6">
      <c r="A48" s="12"/>
      <c r="B48" s="12"/>
      <c r="C48" s="12"/>
      <c r="D48" s="12"/>
      <c r="E48" s="12"/>
      <c r="F48" s="12"/>
    </row>
    <row r="49" spans="1:6">
      <c r="A49" s="12"/>
      <c r="B49" s="12"/>
      <c r="C49" s="12"/>
      <c r="D49" s="12"/>
      <c r="E49" s="12"/>
      <c r="F49" s="12"/>
    </row>
    <row r="50" spans="1:6">
      <c r="A50" s="12"/>
      <c r="B50" s="12"/>
      <c r="C50" s="12"/>
      <c r="D50" s="12"/>
      <c r="E50" s="12"/>
      <c r="F50" s="12"/>
    </row>
    <row r="51" spans="1:6">
      <c r="A51" s="12"/>
      <c r="B51" s="12"/>
      <c r="C51" s="12"/>
      <c r="D51" s="12"/>
      <c r="E51" s="12"/>
      <c r="F51" s="12"/>
    </row>
    <row r="52" spans="1:6">
      <c r="A52" s="12"/>
      <c r="B52" s="12"/>
      <c r="C52" s="12"/>
      <c r="D52" s="12"/>
      <c r="E52" s="12"/>
      <c r="F52" s="12"/>
    </row>
    <row r="53" spans="1:6">
      <c r="A53" s="12"/>
      <c r="B53" s="12"/>
      <c r="C53" s="12"/>
      <c r="D53" s="12"/>
      <c r="E53" s="12"/>
      <c r="F53" s="12"/>
    </row>
    <row r="54" spans="1:6">
      <c r="A54" s="1" t="s">
        <v>443</v>
      </c>
      <c r="B54" s="2"/>
      <c r="C54" s="1"/>
      <c r="D54" s="3"/>
      <c r="E54" s="1"/>
      <c r="F54" s="1"/>
    </row>
    <row r="55" outlineLevel="1" spans="1:6">
      <c r="A55" s="4" t="s">
        <v>23</v>
      </c>
      <c r="B55" s="4" t="s">
        <v>226</v>
      </c>
      <c r="C55" s="4" t="s">
        <v>263</v>
      </c>
      <c r="D55" s="4" t="s">
        <v>228</v>
      </c>
      <c r="E55" s="4" t="s">
        <v>229</v>
      </c>
      <c r="F55" s="4" t="s">
        <v>230</v>
      </c>
    </row>
    <row r="56" ht="25.5" outlineLevel="1" spans="1:6">
      <c r="A56" s="5">
        <f>A3</f>
        <v>1</v>
      </c>
      <c r="B56" s="6" t="str">
        <f>B3</f>
        <v>Andaime Tubular - Andaime Material: Aço Carbono , Modelo: Tubular Modulado, Acessórios: Diagonal, Rodízio, Ferro, Painel Horizontal, Pranchão, Características Adicionais: Tipo "H" , Altura: 1,00 X 1,00</v>
      </c>
      <c r="C56" s="5" t="str">
        <f>C3</f>
        <v>UND</v>
      </c>
      <c r="D56" s="7">
        <f>D3</f>
        <v>193.45</v>
      </c>
      <c r="E56" s="5">
        <f>E3</f>
        <v>12</v>
      </c>
      <c r="F56" s="8">
        <f t="shared" ref="F56:F86" si="1">TRUNC((D56*E56),2)</f>
        <v>2321.4</v>
      </c>
    </row>
    <row r="57" ht="25.5" outlineLevel="1" spans="1:6">
      <c r="A57" s="5">
        <f t="shared" ref="A57:E57" si="2">A4</f>
        <v>2</v>
      </c>
      <c r="B57" s="6" t="str">
        <f t="shared" si="2"/>
        <v>Aspirador de Pó e Líquidos 1.400W - Potência: 1.400 W; Vácuo: 140 mbar; Filtro: Espuma e Pano Lavável; Volume Total: 10 Litros; Cabo Elétrico: 2 Metros; Acessórios: 1 BicoCanto e escova. 1 Mangueira de 1,5 m. 3 extensores de plástico. 1 BicoMúltiplo para carpetes e piso frio. 1 Filtro de espuma lavável. 1 Saco para pó de pano lavável.</v>
      </c>
      <c r="C57" s="5" t="str">
        <f t="shared" si="2"/>
        <v>UND</v>
      </c>
      <c r="D57" s="7">
        <f t="shared" si="2"/>
        <v>340.57</v>
      </c>
      <c r="E57" s="5">
        <f t="shared" si="2"/>
        <v>1</v>
      </c>
      <c r="F57" s="8">
        <f t="shared" si="1"/>
        <v>340.57</v>
      </c>
    </row>
    <row r="58" ht="51" outlineLevel="1" spans="1:6">
      <c r="A58" s="5">
        <f t="shared" ref="A58:E58" si="3">A5</f>
        <v>3</v>
      </c>
      <c r="B58" s="6" t="str">
        <f t="shared" si="3"/>
        <v>Bomba de vácuo de 12 CFM de duplo estágio - Potência 1HP, 750W; Voltagem Bivolt; Vácuo máximo 15 mícron / 0.003 mbar / 2x10 Pa; Capacidade para vários refrigerantes: A bomba está apta para ser utilizada com sistemas R-22, R-407C, R-410a, R-404, assim como o sistema R-134a e outros, na condição de troca do lubrificante antes da troca do refrigerante; Dupla conexão de entrada: possui uma entrada em "T" com conexão de 1/4 MFL e 3/8 MFL, para conectar qualquer tipo de mangueira ou manifold; Deslocamento 10 , 12 CFM / 283 L/M. Acessórios inclusos 01 Bomba de Vácuo, 01 Cabo de alimentação, 01 frasco de óleo para bomba.</v>
      </c>
      <c r="C58" s="5" t="str">
        <f t="shared" si="3"/>
        <v>UND</v>
      </c>
      <c r="D58" s="7">
        <f t="shared" si="3"/>
        <v>1452.35</v>
      </c>
      <c r="E58" s="5">
        <f t="shared" si="3"/>
        <v>1</v>
      </c>
      <c r="F58" s="8">
        <f t="shared" si="1"/>
        <v>1452.35</v>
      </c>
    </row>
    <row r="59" ht="25.5" outlineLevel="1" spans="1:6">
      <c r="A59" s="5">
        <f t="shared" ref="A59:E59" si="4">A6</f>
        <v>4</v>
      </c>
      <c r="B59" s="6" t="str">
        <f t="shared" si="4"/>
        <v>Capacímetro Digital - Display: LCD de 3 1/2 Dígitos , Características Adicionais: Com Holster, Entrada Protegida Por Fusível , Precisão: 0,5 PER, Capacitância Nominal: 0.1pf A 20.000 MICRO</v>
      </c>
      <c r="C59" s="5" t="str">
        <f t="shared" si="4"/>
        <v>UND</v>
      </c>
      <c r="D59" s="7">
        <f t="shared" si="4"/>
        <v>297.16</v>
      </c>
      <c r="E59" s="5">
        <f t="shared" si="4"/>
        <v>1</v>
      </c>
      <c r="F59" s="8">
        <f t="shared" si="1"/>
        <v>297.16</v>
      </c>
    </row>
    <row r="60" ht="25.5" outlineLevel="1" spans="1:6">
      <c r="A60" s="5">
        <f t="shared" ref="A60:E60" si="5">A7</f>
        <v>5</v>
      </c>
      <c r="B60" s="6" t="str">
        <f t="shared" si="5"/>
        <v>Carrinho de Mão Preto com Pneu de 60 Litros - Produzido com chapas de aço; Capacidade da Caçamba: 60 Litros; Caçamba: 46 cm x 65 cm x 85 cm; Alça: 1,20 cm x 34 cm x 1,45 cm; Roda: Pé: 1,50mm; RPC 628 – 325.8; 360mm; Aro: ARC 8 CP Cubo PP 0,90mm (CH20)</v>
      </c>
      <c r="C60" s="5" t="str">
        <f t="shared" si="5"/>
        <v>UND</v>
      </c>
      <c r="D60" s="7">
        <f t="shared" si="5"/>
        <v>265.2</v>
      </c>
      <c r="E60" s="5">
        <f t="shared" si="5"/>
        <v>1</v>
      </c>
      <c r="F60" s="8">
        <f t="shared" si="1"/>
        <v>265.2</v>
      </c>
    </row>
    <row r="61" outlineLevel="1" spans="1:6">
      <c r="A61" s="5">
        <f t="shared" ref="A61:E61" si="6">A8</f>
        <v>6</v>
      </c>
      <c r="B61" s="6" t="str">
        <f t="shared" si="6"/>
        <v>Chave Grifo Tipo Americana 36 Pol. - Material do corpo da chave: Aço forjado; Acabamento da Chave: Pintado e polido; Capacidade de abertura da chave Grifo: 102 mm</v>
      </c>
      <c r="C61" s="5" t="str">
        <f t="shared" si="6"/>
        <v>UND</v>
      </c>
      <c r="D61" s="7">
        <f t="shared" si="6"/>
        <v>208.81</v>
      </c>
      <c r="E61" s="5">
        <f t="shared" si="6"/>
        <v>1</v>
      </c>
      <c r="F61" s="8">
        <f t="shared" si="1"/>
        <v>208.81</v>
      </c>
    </row>
    <row r="62" ht="25.5" outlineLevel="1" spans="1:6">
      <c r="A62" s="5">
        <f t="shared" ref="A62:E62" si="7">A9</f>
        <v>7</v>
      </c>
      <c r="B62" s="6" t="str">
        <f t="shared" si="7"/>
        <v>Conjunto de Serra Copo Bi metálico com 12 Unidades -  kit serra copo diamantado para parede e porcelanato, contendo: 9 Serras copos, tamanhos: 3/4", 7/8", 1-1/8", 1-3/8", 1-1/2", 1-3/4", 2", 2-1/4", 2-1/2" :: 1 Haste de Mandril 3/8" :: 1 Haste de Mandril 7/16" :: 1 Adaptador de Mandril</v>
      </c>
      <c r="C62" s="5" t="str">
        <f t="shared" si="7"/>
        <v>UND</v>
      </c>
      <c r="D62" s="7">
        <f t="shared" si="7"/>
        <v>306.96</v>
      </c>
      <c r="E62" s="5">
        <f t="shared" si="7"/>
        <v>1</v>
      </c>
      <c r="F62" s="8">
        <f t="shared" si="1"/>
        <v>306.96</v>
      </c>
    </row>
    <row r="63" ht="38.25" outlineLevel="1" spans="1:6">
      <c r="A63" s="5">
        <f t="shared" ref="A63:E63" si="8">A10</f>
        <v>8</v>
      </c>
      <c r="B63" s="6" t="str">
        <f t="shared" si="8"/>
        <v>Conjunto Flangeador Excêtrico - Componentes: Corpo Base / Mordente / Ponteiras / Cortador Tubo; Aplicação: Tubulação Metálica; Sistema Medida Mordente: Métrico; Sistema Medida Ponteiras: Métrico; Características Adicionais: Alargador De Tubo 1/8 Pol a 3/4 Pol; Características Adicionais: com limitador de torque, 01 Morsa polegadas 1/4, 5/16, 3/8, 1/2, 5/8, 3/4, 01 Morsa Milímetros 6, 8, 10, 12, 16, 19; 1 Cortador de Tubos; 1 Rebarbador / Escareador; 1 Maleta Organizadora.</v>
      </c>
      <c r="C63" s="5" t="str">
        <f t="shared" si="8"/>
        <v>UND</v>
      </c>
      <c r="D63" s="7">
        <f t="shared" si="8"/>
        <v>184.18</v>
      </c>
      <c r="E63" s="5">
        <f t="shared" si="8"/>
        <v>1</v>
      </c>
      <c r="F63" s="8">
        <f t="shared" si="1"/>
        <v>184.18</v>
      </c>
    </row>
    <row r="64" ht="25.5" outlineLevel="1" spans="1:6">
      <c r="A64" s="5">
        <f t="shared" ref="A64:E64" si="9">A11</f>
        <v>9</v>
      </c>
      <c r="B64" s="6" t="str">
        <f t="shared" si="9"/>
        <v>Conjunto Manifold  - Componentes: 2 Vias, 3 Mangueiras 900mm Para R12/R22/R502/R410A E Cor , Aplicação: Manutenção Central De Ar Condicionado , Características Adicionais: Escala Baixa 0 A 30 Mmhg, 0 A 250 Psig (Manovacuô)</v>
      </c>
      <c r="C64" s="5" t="str">
        <f t="shared" si="9"/>
        <v>UND</v>
      </c>
      <c r="D64" s="7">
        <f t="shared" si="9"/>
        <v>199.97</v>
      </c>
      <c r="E64" s="5">
        <f t="shared" si="9"/>
        <v>1</v>
      </c>
      <c r="F64" s="8">
        <f t="shared" si="1"/>
        <v>199.97</v>
      </c>
    </row>
    <row r="65" ht="25.5" outlineLevel="1" spans="1:6">
      <c r="A65" s="5">
        <f t="shared" ref="A65:E65" si="10">A12</f>
        <v>10</v>
      </c>
      <c r="B65" s="6" t="str">
        <f t="shared" si="10"/>
        <v>Cortador de Cerâmicas - Capacidade de corte do cortador de cerâmica manual: 510 mm; Capacidade de corte diagonal do cortador de cerâmica manual: 360 mm; Dimensões (C x L x A): 630 x 160 x 90 mm</v>
      </c>
      <c r="C65" s="5" t="str">
        <f t="shared" si="10"/>
        <v>UND</v>
      </c>
      <c r="D65" s="7">
        <f t="shared" si="10"/>
        <v>195.51</v>
      </c>
      <c r="E65" s="5">
        <f t="shared" si="10"/>
        <v>1</v>
      </c>
      <c r="F65" s="8">
        <f t="shared" si="1"/>
        <v>195.51</v>
      </c>
    </row>
    <row r="66" ht="25.5" outlineLevel="1" spans="1:6">
      <c r="A66" s="5">
        <f t="shared" ref="A66:E66" si="11">A13</f>
        <v>11</v>
      </c>
      <c r="B66" s="6" t="str">
        <f t="shared" si="11"/>
        <v>Curvador de Tubos Manual 16 mm - Capacidade: tubos de cobre até 16mm (5/8"); Capacidade de curvatura: 180°; Possui um braço fixo para alinhar o tubo; Contém escalas para indicar o grau desejado a ser dobrado e presilha para segurar o tubo.</v>
      </c>
      <c r="C66" s="5" t="str">
        <f t="shared" si="11"/>
        <v>UND</v>
      </c>
      <c r="D66" s="7">
        <f t="shared" si="11"/>
        <v>286.83</v>
      </c>
      <c r="E66" s="5">
        <f t="shared" si="11"/>
        <v>1</v>
      </c>
      <c r="F66" s="8">
        <f t="shared" si="1"/>
        <v>286.83</v>
      </c>
    </row>
    <row r="67" ht="51" outlineLevel="1" spans="1:6">
      <c r="A67" s="5">
        <f t="shared" ref="A67:E67" si="12">A14</f>
        <v>12</v>
      </c>
      <c r="B67" s="6" t="str">
        <f t="shared" si="12"/>
        <v>Detector de Vazamentos Eletrônico - Detecta vazamento em todos gases halogêneos. Detecta vazamento em gases CFC. ex: R12/R11/R500R503/etc Detecta vazamento em gases HFC. ex: R123/R22/R410a/R134a/etc. Detecta vazamento de óxido de etileno em equipamento de esterilização hospitalar. Detecta SF-6 em disjuntores de alta voltagem. Detecta gases halogenados em sistema anti-incêndio. Acessórios Inclusos 01 maleta plástica, 01 detector de vazamento, 01 manual de instrução, 01 sonda extra de detecção, 01 jogo de pilhas. Marca / Modelo de Referência: EOS-LD200</v>
      </c>
      <c r="C67" s="5" t="str">
        <f t="shared" si="12"/>
        <v>UND</v>
      </c>
      <c r="D67" s="7">
        <f t="shared" si="12"/>
        <v>380.67</v>
      </c>
      <c r="E67" s="5">
        <f t="shared" si="12"/>
        <v>1</v>
      </c>
      <c r="F67" s="8">
        <f t="shared" si="1"/>
        <v>380.67</v>
      </c>
    </row>
    <row r="68" ht="38.25" outlineLevel="1" spans="1:6">
      <c r="A68" s="5">
        <f t="shared" ref="A68:E68" si="13">A15</f>
        <v>13</v>
      </c>
      <c r="B68" s="6" t="str">
        <f t="shared" si="13"/>
        <v>Escada Articulada 4x4 com 16 Degraus de Alumínio - Perfil estrudado de alumínio, articulações em aço galvanizado e sapatas emborrachadas antiderrapantes; Possui extensão lateral para maior estabilidade, degraus antiderrapantes com maior área de contato; Contém 16 degraus; Carga máxima de trabalho: 150Kg; Dimensão fechada: 410 x 270 x 950 mm</v>
      </c>
      <c r="C68" s="5" t="str">
        <f t="shared" si="13"/>
        <v>UND</v>
      </c>
      <c r="D68" s="7">
        <f t="shared" si="13"/>
        <v>635.84</v>
      </c>
      <c r="E68" s="5">
        <f t="shared" si="13"/>
        <v>1</v>
      </c>
      <c r="F68" s="8">
        <f t="shared" si="1"/>
        <v>635.84</v>
      </c>
    </row>
    <row r="69" ht="25.5" outlineLevel="1" spans="1:6">
      <c r="A69" s="5">
        <f t="shared" ref="A69:E69" si="14">A16</f>
        <v>14</v>
      </c>
      <c r="B69" s="6" t="str">
        <f t="shared" si="14"/>
        <v>Escada Extensiva Fibra de Vidro 4.20 m x 7.20 m - Confeccionados em fibra de vidro; Ddegraus das escadas são fabricados com alumínio 6061 com formato em D; Cinta de apoio para poste em correia lonada; Sapatas de Borracha antiderrapante</v>
      </c>
      <c r="C69" s="5" t="str">
        <f t="shared" si="14"/>
        <v>UND</v>
      </c>
      <c r="D69" s="7">
        <f t="shared" si="14"/>
        <v>1073.09</v>
      </c>
      <c r="E69" s="5">
        <f t="shared" si="14"/>
        <v>1</v>
      </c>
      <c r="F69" s="8">
        <f t="shared" si="1"/>
        <v>1073.09</v>
      </c>
    </row>
    <row r="70" outlineLevel="1" spans="1:6">
      <c r="A70" s="5">
        <f t="shared" ref="A70:E70" si="15">A17</f>
        <v>15</v>
      </c>
      <c r="B70" s="6" t="str">
        <f t="shared" si="15"/>
        <v>Esmerilhadeira - Tipo: Angular , Voltagem: 110/220 V, Potência: 840 W, Rotação: 11.000 RPM, Diâmetro Disco: 4 1/2 PO</v>
      </c>
      <c r="C70" s="5" t="str">
        <f t="shared" si="15"/>
        <v>UND</v>
      </c>
      <c r="D70" s="7">
        <f t="shared" si="15"/>
        <v>389.93</v>
      </c>
      <c r="E70" s="5">
        <f t="shared" si="15"/>
        <v>1</v>
      </c>
      <c r="F70" s="8">
        <f t="shared" si="1"/>
        <v>389.93</v>
      </c>
    </row>
    <row r="71" ht="51" outlineLevel="1" spans="1:6">
      <c r="A71" s="5">
        <f t="shared" ref="A71:E71" si="16">A18</f>
        <v>16</v>
      </c>
      <c r="B71" s="6" t="str">
        <f t="shared" si="16"/>
        <v>Furadeira elétrica impacto profissional - Furadeira de impacto; tensão: 220v; potência: 800w; protetor de cabo articulado: flexibilidade e durabilidade; função de reversão e comutador mecânico de 2 velocidades; embreagem de segurança: proteção no caso de bloqueio súbito da ferramenta/acessório; botão trava para trabalhos contínuos; revestimento softgrip para um manuseamento mais fácil; nº de rotações (sem carga): 0 - 1100/ 3000 rpm; mandril: 1/2" / 20unf; conteúdo da embalagem: empunhadeira auxiliar, limitador de profundidade, chave de mandril e maleta</v>
      </c>
      <c r="C71" s="5" t="str">
        <f t="shared" si="16"/>
        <v>UND</v>
      </c>
      <c r="D71" s="7">
        <f t="shared" si="16"/>
        <v>613.63</v>
      </c>
      <c r="E71" s="5">
        <f t="shared" si="16"/>
        <v>1</v>
      </c>
      <c r="F71" s="8">
        <f t="shared" si="1"/>
        <v>613.63</v>
      </c>
    </row>
    <row r="72" ht="38.25" outlineLevel="1" spans="1:6">
      <c r="A72" s="5">
        <f t="shared" ref="A72:E72" si="17">A19</f>
        <v>17</v>
      </c>
      <c r="B72" s="6" t="str">
        <f t="shared" si="17"/>
        <v>Grampeador e Pinador Elétrico - Ajuste de potência alta e baixa para controlar a intensidade da aplicação de grampos :: Trabalha em uma variedade de materiais duros e macios :: O mecanismo de carregamento ANTI-JAM (Antibloqueio) opera de maneira suave e eficiente :: Empunhadura proporciona conforto extra no trabalho :: Encaixe compacto para se adaptar a cantos e bordas - Especificações Técnicas: :: Tensão: 220V :: Cabo de alimentação de 2,4m :: Suporta Grampos de: 6 a 14mm :: Suporta Pinos de: 12 e 15mm</v>
      </c>
      <c r="C72" s="5" t="str">
        <f t="shared" si="17"/>
        <v>UND</v>
      </c>
      <c r="D72" s="7">
        <f t="shared" si="17"/>
        <v>278.94</v>
      </c>
      <c r="E72" s="5">
        <f t="shared" si="17"/>
        <v>1</v>
      </c>
      <c r="F72" s="8">
        <f t="shared" si="1"/>
        <v>278.94</v>
      </c>
    </row>
    <row r="73" ht="25.5" outlineLevel="1" spans="1:6">
      <c r="A73" s="5">
        <f t="shared" ref="A73:E73" si="18">A20</f>
        <v>18</v>
      </c>
      <c r="B73" s="6" t="str">
        <f t="shared" si="18"/>
        <v>Lavadora de Alta Pressão - Modelo: Monofásico, Vazão: 300 L/H, Tipo: Lava-Jato , Características Adicionais: Rodas, Gatilho Auto-Desligável, Misturador, Pistola , Tensão: 110/220 V, Pressão: 1800 PS</v>
      </c>
      <c r="C73" s="5" t="str">
        <f t="shared" si="18"/>
        <v>UND</v>
      </c>
      <c r="D73" s="7">
        <f t="shared" si="18"/>
        <v>413.23</v>
      </c>
      <c r="E73" s="5">
        <f t="shared" si="18"/>
        <v>1</v>
      </c>
      <c r="F73" s="8">
        <f t="shared" si="1"/>
        <v>413.23</v>
      </c>
    </row>
    <row r="74" ht="25.5" outlineLevel="1" spans="1:6">
      <c r="A74" s="5">
        <f t="shared" ref="A74:E74" si="19">A21</f>
        <v>19</v>
      </c>
      <c r="B74" s="6" t="str">
        <f t="shared" si="19"/>
        <v>Lixadeira Orbital Profissional 250W 220V - Voltagem 220v; Acessórios Inclusos: 01 Lixa, 01 Perfurador de lixa, 01 Saco para pó; Dimensões (LxAxP/cm) 11 x 14 x 17; Dimensões da Lixa (cm) ¼ - 105x114mm; Empunhadura: Ergonômica e Emborrachada; Peso Líquido (Kg) 1,16 kg; Potência (W) 250 W; Voltagem 220V; Órbitas por Minuto (OPM) 14.000 OPM</v>
      </c>
      <c r="C74" s="5" t="str">
        <f t="shared" si="19"/>
        <v>UND</v>
      </c>
      <c r="D74" s="7">
        <f t="shared" si="19"/>
        <v>179.22</v>
      </c>
      <c r="E74" s="5">
        <f t="shared" si="19"/>
        <v>1</v>
      </c>
      <c r="F74" s="8">
        <f t="shared" si="1"/>
        <v>179.22</v>
      </c>
    </row>
    <row r="75" ht="38.25" outlineLevel="1" spans="1:6">
      <c r="A75" s="5">
        <f t="shared" ref="A75:E75" si="20">A22</f>
        <v>20</v>
      </c>
      <c r="B75" s="6" t="str">
        <f t="shared" si="20"/>
        <v>Maçarico Manual Portátil - Tipo Gás: Mapp; Temperatura Chama: Até 1.800 °C; Tipo Chama: Neutra; Aplicação: Tubo Cobre / Latão / Alumínio / Aço; Características Adicionais: Acendimento Automático, Bico com giro de 360°, Bico em aço inox, trava de segurança contra acionamento acidental (desligado), trava do gatilho acionado (ligado) e regulador de gás manual.</v>
      </c>
      <c r="C75" s="5" t="str">
        <f t="shared" si="20"/>
        <v>UND</v>
      </c>
      <c r="D75" s="7">
        <f t="shared" si="20"/>
        <v>266.94</v>
      </c>
      <c r="E75" s="5">
        <f t="shared" si="20"/>
        <v>1</v>
      </c>
      <c r="F75" s="8">
        <f t="shared" si="1"/>
        <v>266.94</v>
      </c>
    </row>
    <row r="76" ht="25.5" outlineLevel="1" spans="1:6">
      <c r="A76" s="5">
        <f t="shared" ref="A76:E76" si="21">A23</f>
        <v>21</v>
      </c>
      <c r="B76" s="6" t="str">
        <f t="shared" si="21"/>
        <v>Maquina De Solda Inversora 220v - Frequência: 60 Hz; Potência: 7800 W; Tensão no vazio: 70 ~ 76 V; Amperagem: 20 ~ 180 A; Peso: 1,85 Kg; Dimensões (C x L x A): 208 x 85 x 132 mm. Itens Inclusos: Cabo de garra negativa; Cabo pinça do eletrodo; Máscara de proteção. Marca / Modelo de Referência: TORK KAB 180</v>
      </c>
      <c r="C76" s="5" t="str">
        <f t="shared" si="21"/>
        <v>UND</v>
      </c>
      <c r="D76" s="7">
        <f t="shared" si="21"/>
        <v>945.88</v>
      </c>
      <c r="E76" s="5">
        <f t="shared" si="21"/>
        <v>1</v>
      </c>
      <c r="F76" s="8">
        <f t="shared" si="1"/>
        <v>945.88</v>
      </c>
    </row>
    <row r="77" ht="25.5" outlineLevel="1" spans="1:6">
      <c r="A77" s="5">
        <f t="shared" ref="A77:E77" si="22">A24</f>
        <v>22</v>
      </c>
      <c r="B77" s="6" t="str">
        <f t="shared" si="22"/>
        <v>Moto Esmeril Monofásico 6 Pol. 360W - Potência: 360W; Frequência: 60 Hz; Tensão: 220V; Rotação: 3450 rpm; Medidas do rebolo indicado (diâm. x esp. x furo): 6” x 5/8” x 1/2"; Diâmetro do eixo: 1/2" - 12,7mm. Acompanha: 2 Rebolos retos de 6” x 5/8” x 1/2", sendo 1 grão fino e 1 grão grosso</v>
      </c>
      <c r="C77" s="5" t="str">
        <f t="shared" si="22"/>
        <v>UND</v>
      </c>
      <c r="D77" s="7">
        <f t="shared" si="22"/>
        <v>232.15</v>
      </c>
      <c r="E77" s="5">
        <f t="shared" si="22"/>
        <v>1</v>
      </c>
      <c r="F77" s="8">
        <f t="shared" si="1"/>
        <v>232.15</v>
      </c>
    </row>
    <row r="78" ht="51" outlineLevel="1" spans="1:6">
      <c r="A78" s="5">
        <f t="shared" ref="A78:E78" si="23">A25</f>
        <v>23</v>
      </c>
      <c r="B78" s="6" t="str">
        <f t="shared" si="23"/>
        <v>Motocompressor 8,5 Pés 2 HP 25L Monofásico - Compressor de pistão; Aplicação:serviços de pintura em geral, calibragem de pneus e inflamento de objetos. Especificações Técnicas:Deslocamento teórico (pcm): 8,5 :: Reservatório: 25L :: Tensão: 220V Monofásico :: Dimensões do Produto LxAxP: 270 x 640 x 655mm :: Peso Líquido (kg): 24,8 :: Potência do motor (hp): 2 :: Pressão de Operação Máxima (lbf/pol²): 120 :: Pressão de Operação Mínima (lbf/pol²): 80 :: Unidade Compressora - Nº de Estágios: 1
:: Unidade Compressora - Nº de Pistões: 1. Marca / Modelo de Referência:Schulz Pratic Air CSI 8,5/25</v>
      </c>
      <c r="C78" s="5" t="str">
        <f t="shared" si="23"/>
        <v>UND</v>
      </c>
      <c r="D78" s="7">
        <f t="shared" si="23"/>
        <v>1484.47</v>
      </c>
      <c r="E78" s="5">
        <f t="shared" si="23"/>
        <v>1</v>
      </c>
      <c r="F78" s="8">
        <f t="shared" si="1"/>
        <v>1484.47</v>
      </c>
    </row>
    <row r="79" ht="51" outlineLevel="1" spans="1:6">
      <c r="A79" s="5">
        <f t="shared" ref="A79:E79" si="24">A26</f>
        <v>24</v>
      </c>
      <c r="B79" s="6" t="str">
        <f t="shared" si="24"/>
        <v>Motocompressor de Ar Direto 1/2HP Bivolt com Kit para Pintura - Capacidade de produção de ar: 2,3 pcm; Potência do motor: 1/2CV (HP); Pressão máxima de trabalho: 40 lbf/pol²; Tensão: 110/220V com chave seletora; Rotação: 1.750RPM; 1 Compressor de ar direto. Acompanha: 1 pistola para pintura (bico jato leque), 1 bico jato dirigido para pistola de pintura, 1 bico para encher bola, 1 medidor de pressão para pneus, 1 conector 1/4" para engate rápido rosca macho, 1 bico para encher pneu, 1 pistola para limpeza e 1 mangueira espiral de 5 m (1 ponta rosca fêmea / 1 ponta engate rápido - ambos 1/4").</v>
      </c>
      <c r="C79" s="5" t="str">
        <f t="shared" si="24"/>
        <v>UND</v>
      </c>
      <c r="D79" s="7">
        <f t="shared" si="24"/>
        <v>772.27</v>
      </c>
      <c r="E79" s="5">
        <f t="shared" si="24"/>
        <v>1</v>
      </c>
      <c r="F79" s="8">
        <f t="shared" si="1"/>
        <v>772.27</v>
      </c>
    </row>
    <row r="80" ht="63.75" outlineLevel="1" spans="1:6">
      <c r="A80" s="5">
        <f t="shared" ref="A80:E80" si="25">A27</f>
        <v>25</v>
      </c>
      <c r="B80" s="6" t="str">
        <f t="shared" si="25"/>
        <v>Parafusadeira à Bateria - Torque Mínimo: 6/15 Nm; Velocidade de Rotação sem Carga (rpm): 0-700; Tensão/Voltagem: bivolt / 12V; Alimentação: Bateria; Mandril: 1/4", 6mm; Dimensões: Altura - 18,50 cm x Largura - 7,30 cm x Profundidade - 15,50 cm, Peso: 900 g - intervalo de tolerância das dimensões: 10% (+ -). Características Adicionais: Bateria inteligente de 12V; Indicador do nível de carga da bateria; Tecnologia ECP: protege eletronicamente as células da bateria; Punho ergonômico; Interruptor de velocidade variável; com o mandril de manga simples; com função de freio do motor; Conteúdo da Embalagem: 1 Parafusadeira e Furadeira à Bateria, 1 Carregador bivolt, 1 Maleta plástica, 10 Bits, 1 Extensor universal e Manual de instruções; Garantia Mínima: 12 (doze) meses. Marca / Modelo de Referência: Bosch GSR 1000 Smart ou similar.</v>
      </c>
      <c r="C80" s="5" t="str">
        <f t="shared" si="25"/>
        <v>UND</v>
      </c>
      <c r="D80" s="7">
        <f t="shared" si="25"/>
        <v>440</v>
      </c>
      <c r="E80" s="5">
        <f t="shared" si="25"/>
        <v>1</v>
      </c>
      <c r="F80" s="8">
        <f t="shared" si="1"/>
        <v>440</v>
      </c>
    </row>
    <row r="81" ht="63.75" outlineLevel="1" spans="1:6">
      <c r="A81" s="5">
        <f t="shared" ref="A81:E81" si="26">A28</f>
        <v>26</v>
      </c>
      <c r="B81" s="6" t="str">
        <f t="shared" si="26"/>
        <v>Serra de Bancada 1800W 10 Pol. - Características:Escala inteligente com duas escalas :: Entalhe em forma de andorinha ajuda na configuração da cerca sem desvio :: Com rodas para transporte e armazenamento. Especificações Técnicas: Potência: 1800W :: Tensão: 220V :: Velocidade: 4800 RPM :: Diâmetro dos disco: 10" (254mm) :: Tamanho da mesa: 560mm X 680mm :: Tamanho da extensão: 560mm X 1040mm :: Capacidade de corte: 660mm :: Capacidade de corte: 90° 80mm :: Capacidade de corte: 45° 50mm :: Peso: 27,2Kg. Conteúdo da Embalagem: Serra de Bancada 1800W 10" :: Disco de 10" (254mm) :: Guia lateral para cortes 90° :: Guia lateral para cortes 45° :: Guarda de proteção :: Suporte metálico. Marca / Modelo de Referência: STANLEY-SST1801</v>
      </c>
      <c r="C81" s="5" t="str">
        <f t="shared" si="26"/>
        <v>UND</v>
      </c>
      <c r="D81" s="7">
        <f t="shared" si="26"/>
        <v>1594.66</v>
      </c>
      <c r="E81" s="5">
        <f t="shared" si="26"/>
        <v>1</v>
      </c>
      <c r="F81" s="8">
        <f t="shared" si="1"/>
        <v>1594.66</v>
      </c>
    </row>
    <row r="82" ht="25.5" outlineLevel="1" spans="1:6">
      <c r="A82" s="5">
        <f t="shared" ref="A82:E82" si="27">A29</f>
        <v>27</v>
      </c>
      <c r="B82" s="6" t="str">
        <f t="shared" si="27"/>
        <v>Serra Mármore 1.300W - Potência: 1.300 NaN, Diâmetro Disco: 110 NaN, Diâmetro Furo Disco: 20 NaN, Voltagem: 220 NaN, Características Adicionais: Alto Torque, Rolamento Vedado Contra Pó.</v>
      </c>
      <c r="C82" s="5" t="str">
        <f t="shared" si="27"/>
        <v>UND</v>
      </c>
      <c r="D82" s="7">
        <f t="shared" si="27"/>
        <v>473.72</v>
      </c>
      <c r="E82" s="5">
        <f t="shared" si="27"/>
        <v>1</v>
      </c>
      <c r="F82" s="8">
        <f t="shared" si="1"/>
        <v>473.72</v>
      </c>
    </row>
    <row r="83" ht="25.5" outlineLevel="1" spans="1:6">
      <c r="A83" s="5">
        <f t="shared" ref="A83:E83" si="28">A30</f>
        <v>28</v>
      </c>
      <c r="B83" s="6" t="str">
        <f t="shared" si="28"/>
        <v>Serra tico-tico 500 W- Rotação: 3.100 RPM, Capacidade Corte Madeira: 55 MM, Capacidade Corte Aço: 6 MM, Capacidade Corte Alumínio: 10 MM, Aplicação: Marcenaria , Potência: 500 W, Tensão: 110/220</v>
      </c>
      <c r="C83" s="5" t="str">
        <f t="shared" si="28"/>
        <v>UND</v>
      </c>
      <c r="D83" s="7">
        <f t="shared" si="28"/>
        <v>369</v>
      </c>
      <c r="E83" s="5">
        <f t="shared" si="28"/>
        <v>1</v>
      </c>
      <c r="F83" s="8">
        <f t="shared" si="1"/>
        <v>369</v>
      </c>
    </row>
    <row r="84" ht="51" outlineLevel="1" spans="1:6">
      <c r="A84" s="5">
        <f t="shared" ref="A84:E84" si="29">A31</f>
        <v>29</v>
      </c>
      <c r="B84" s="6" t="str">
        <f t="shared" si="29"/>
        <v>Soprador Térmico 2000W com 3 Estágios - Especificações Técnicas::: Número de estágio: 03 estágios;:: Potência 1° estágio: 80 W; :: Temperatura 1° estágio: 50º C; :: Fluxo de ar 1° estágio: 500 Litros/min; :: Potência 2° estágio: 1.000 W; :: Temperatura 2° estágio: 350° C; :: Fluxo de ar 2°; estágio: 300 Litros/min; :: Potência 3° estágio: 2.000 W; :: Temperatura 3° estágio: 550° C; :: Fluxo de ar 3° estágio: 500 Litros/min; :: Tensão (V): 220V; :: Frequência: 60 Hz; :: Segue norma: ABNT NBR IEC 60335-1 e IEC 60335-2-45; :: Massa aproximada(Kg): 700g. Marca / Modelo de Referência: VONDER-6001020127</v>
      </c>
      <c r="C84" s="5" t="str">
        <f t="shared" si="29"/>
        <v>UND</v>
      </c>
      <c r="D84" s="7">
        <f t="shared" si="29"/>
        <v>230.41</v>
      </c>
      <c r="E84" s="5">
        <f t="shared" si="29"/>
        <v>1</v>
      </c>
      <c r="F84" s="8">
        <f t="shared" si="1"/>
        <v>230.41</v>
      </c>
    </row>
    <row r="85" ht="25.5" outlineLevel="1" spans="1:6">
      <c r="A85" s="5">
        <f t="shared" ref="A85:E85" si="30">A32</f>
        <v>30</v>
      </c>
      <c r="B85" s="6" t="str">
        <f t="shared" si="30"/>
        <v>Torno / Morsa de Bancada 8 Pol. - Mordentes em aço temperado e cementado; Mordentes substituíveis; Ferro fundido nodular; fuso forjado com rosca trapezoidal; Pintura eletrostática.</v>
      </c>
      <c r="C85" s="5" t="str">
        <f t="shared" si="30"/>
        <v>UND</v>
      </c>
      <c r="D85" s="7">
        <f t="shared" si="30"/>
        <v>349.01</v>
      </c>
      <c r="E85" s="5">
        <f t="shared" si="30"/>
        <v>1</v>
      </c>
      <c r="F85" s="8">
        <f t="shared" si="1"/>
        <v>349.01</v>
      </c>
    </row>
    <row r="86" outlineLevel="1" spans="1:6">
      <c r="A86" s="5">
        <f t="shared" ref="A86:E86" si="31">A33</f>
        <v>31</v>
      </c>
      <c r="B86" s="6" t="str">
        <f t="shared" si="31"/>
        <v>Vacuômetro Analógico -  Material: Latão , Tipo: Portátil , Modelo: Analógico , Capacidade: 250 , Características Adicionais: Calibrado, Agulha Latão, Escala De O A 76 Cm/Hg</v>
      </c>
      <c r="C86" s="5" t="str">
        <f t="shared" si="31"/>
        <v>UND</v>
      </c>
      <c r="D86" s="7">
        <f t="shared" si="31"/>
        <v>136.13</v>
      </c>
      <c r="E86" s="5">
        <f t="shared" si="31"/>
        <v>1</v>
      </c>
      <c r="F86" s="8">
        <f t="shared" si="1"/>
        <v>136.13</v>
      </c>
    </row>
    <row r="87" outlineLevel="1" spans="1:6">
      <c r="A87" s="5"/>
      <c r="B87" s="6"/>
      <c r="C87" s="5"/>
      <c r="D87" s="7"/>
      <c r="E87" s="5"/>
      <c r="F87" s="8"/>
    </row>
    <row r="88" outlineLevel="1" spans="1:6">
      <c r="A88" s="5"/>
      <c r="B88" s="6"/>
      <c r="C88" s="5"/>
      <c r="D88" s="7"/>
      <c r="E88" s="5"/>
      <c r="F88" s="8"/>
    </row>
    <row r="89" spans="1:6">
      <c r="A89" s="9" t="s">
        <v>35</v>
      </c>
      <c r="B89" s="9"/>
      <c r="C89" s="9"/>
      <c r="D89" s="9"/>
      <c r="E89" s="9"/>
      <c r="F89" s="10">
        <f>TRUNC(SUM(F56:F88),2)</f>
        <v>17318.13</v>
      </c>
    </row>
    <row r="90" spans="1:6">
      <c r="A90" s="9" t="s">
        <v>440</v>
      </c>
      <c r="B90" s="9"/>
      <c r="C90" s="9"/>
      <c r="D90" s="9"/>
      <c r="E90" s="9"/>
      <c r="F90" s="10">
        <f>TRUNC((F89*0.5%),2)</f>
        <v>86.59</v>
      </c>
    </row>
    <row r="91" spans="1:6">
      <c r="A91" s="9" t="s">
        <v>441</v>
      </c>
      <c r="B91" s="9"/>
      <c r="C91" s="9"/>
      <c r="D91" s="9"/>
      <c r="E91" s="9"/>
      <c r="F91" s="10">
        <f>TRUNC(((F89*(1-0.2))/(12*8)),2)</f>
        <v>144.31</v>
      </c>
    </row>
    <row r="92" spans="1:6">
      <c r="A92" s="9" t="s">
        <v>442</v>
      </c>
      <c r="B92" s="9"/>
      <c r="C92" s="9"/>
      <c r="D92" s="9"/>
      <c r="E92" s="9"/>
      <c r="F92" s="10">
        <f>TRUNC(SUM(E90:F91),2)</f>
        <v>230.9</v>
      </c>
    </row>
    <row r="94" spans="1:6">
      <c r="A94" s="1" t="s">
        <v>444</v>
      </c>
      <c r="B94" s="2"/>
      <c r="C94" s="1"/>
      <c r="D94" s="3"/>
      <c r="E94" s="1"/>
      <c r="F94" s="1"/>
    </row>
    <row r="95" outlineLevel="1" spans="1:6">
      <c r="A95" s="4" t="s">
        <v>23</v>
      </c>
      <c r="B95" s="4" t="s">
        <v>226</v>
      </c>
      <c r="C95" s="4" t="s">
        <v>263</v>
      </c>
      <c r="D95" s="4" t="s">
        <v>228</v>
      </c>
      <c r="E95" s="4" t="s">
        <v>229</v>
      </c>
      <c r="F95" s="4" t="s">
        <v>230</v>
      </c>
    </row>
    <row r="96" ht="25.5" outlineLevel="1" spans="1:6">
      <c r="A96" s="5">
        <f>A3</f>
        <v>1</v>
      </c>
      <c r="B96" s="6" t="str">
        <f>B3</f>
        <v>Andaime Tubular - Andaime Material: Aço Carbono , Modelo: Tubular Modulado, Acessórios: Diagonal, Rodízio, Ferro, Painel Horizontal, Pranchão, Características Adicionais: Tipo "H" , Altura: 1,00 X 1,00</v>
      </c>
      <c r="C96" s="5" t="str">
        <f>C3</f>
        <v>UND</v>
      </c>
      <c r="D96" s="7">
        <f>D3</f>
        <v>193.45</v>
      </c>
      <c r="E96" s="5">
        <f>E3</f>
        <v>12</v>
      </c>
      <c r="F96" s="8">
        <f t="shared" ref="F96:F126" si="32">TRUNC((D96*E96),2)</f>
        <v>2321.4</v>
      </c>
    </row>
    <row r="97" ht="25.5" outlineLevel="1" spans="1:6">
      <c r="A97" s="5">
        <f t="shared" ref="A97:E97" si="33">A4</f>
        <v>2</v>
      </c>
      <c r="B97" s="6" t="str">
        <f t="shared" si="33"/>
        <v>Aspirador de Pó e Líquidos 1.400W - Potência: 1.400 W; Vácuo: 140 mbar; Filtro: Espuma e Pano Lavável; Volume Total: 10 Litros; Cabo Elétrico: 2 Metros; Acessórios: 1 BicoCanto e escova. 1 Mangueira de 1,5 m. 3 extensores de plástico. 1 BicoMúltiplo para carpetes e piso frio. 1 Filtro de espuma lavável. 1 Saco para pó de pano lavável.</v>
      </c>
      <c r="C97" s="5" t="str">
        <f t="shared" si="33"/>
        <v>UND</v>
      </c>
      <c r="D97" s="7">
        <f t="shared" si="33"/>
        <v>340.57</v>
      </c>
      <c r="E97" s="5">
        <f t="shared" si="33"/>
        <v>1</v>
      </c>
      <c r="F97" s="8">
        <f t="shared" si="32"/>
        <v>340.57</v>
      </c>
    </row>
    <row r="98" ht="51" outlineLevel="1" spans="1:6">
      <c r="A98" s="5">
        <f t="shared" ref="A98:E98" si="34">A5</f>
        <v>3</v>
      </c>
      <c r="B98" s="6" t="str">
        <f t="shared" si="34"/>
        <v>Bomba de vácuo de 12 CFM de duplo estágio - Potência 1HP, 750W; Voltagem Bivolt; Vácuo máximo 15 mícron / 0.003 mbar / 2x10 Pa; Capacidade para vários refrigerantes: A bomba está apta para ser utilizada com sistemas R-22, R-407C, R-410a, R-404, assim como o sistema R-134a e outros, na condição de troca do lubrificante antes da troca do refrigerante; Dupla conexão de entrada: possui uma entrada em "T" com conexão de 1/4 MFL e 3/8 MFL, para conectar qualquer tipo de mangueira ou manifold; Deslocamento 10 , 12 CFM / 283 L/M. Acessórios inclusos 01 Bomba de Vácuo, 01 Cabo de alimentação, 01 frasco de óleo para bomba.</v>
      </c>
      <c r="C98" s="5" t="str">
        <f t="shared" si="34"/>
        <v>UND</v>
      </c>
      <c r="D98" s="7">
        <f t="shared" si="34"/>
        <v>1452.35</v>
      </c>
      <c r="E98" s="5">
        <f t="shared" si="34"/>
        <v>1</v>
      </c>
      <c r="F98" s="8">
        <f t="shared" si="32"/>
        <v>1452.35</v>
      </c>
    </row>
    <row r="99" ht="25.5" outlineLevel="1" spans="1:6">
      <c r="A99" s="5">
        <f t="shared" ref="A99:E99" si="35">A6</f>
        <v>4</v>
      </c>
      <c r="B99" s="6" t="str">
        <f t="shared" si="35"/>
        <v>Capacímetro Digital - Display: LCD de 3 1/2 Dígitos , Características Adicionais: Com Holster, Entrada Protegida Por Fusível , Precisão: 0,5 PER, Capacitância Nominal: 0.1pf A 20.000 MICRO</v>
      </c>
      <c r="C99" s="5" t="str">
        <f t="shared" si="35"/>
        <v>UND</v>
      </c>
      <c r="D99" s="7">
        <f t="shared" si="35"/>
        <v>297.16</v>
      </c>
      <c r="E99" s="5">
        <f t="shared" si="35"/>
        <v>1</v>
      </c>
      <c r="F99" s="8">
        <f t="shared" si="32"/>
        <v>297.16</v>
      </c>
    </row>
    <row r="100" ht="25.5" outlineLevel="1" spans="1:6">
      <c r="A100" s="5">
        <f t="shared" ref="A100:E100" si="36">A7</f>
        <v>5</v>
      </c>
      <c r="B100" s="6" t="str">
        <f t="shared" si="36"/>
        <v>Carrinho de Mão Preto com Pneu de 60 Litros - Produzido com chapas de aço; Capacidade da Caçamba: 60 Litros; Caçamba: 46 cm x 65 cm x 85 cm; Alça: 1,20 cm x 34 cm x 1,45 cm; Roda: Pé: 1,50mm; RPC 628 – 325.8; 360mm; Aro: ARC 8 CP Cubo PP 0,90mm (CH20)</v>
      </c>
      <c r="C100" s="5" t="str">
        <f t="shared" si="36"/>
        <v>UND</v>
      </c>
      <c r="D100" s="7">
        <f t="shared" si="36"/>
        <v>265.2</v>
      </c>
      <c r="E100" s="5">
        <f t="shared" si="36"/>
        <v>1</v>
      </c>
      <c r="F100" s="8">
        <f t="shared" si="32"/>
        <v>265.2</v>
      </c>
    </row>
    <row r="101" outlineLevel="1" spans="1:6">
      <c r="A101" s="5">
        <f t="shared" ref="A101:E101" si="37">A8</f>
        <v>6</v>
      </c>
      <c r="B101" s="6" t="str">
        <f t="shared" si="37"/>
        <v>Chave Grifo Tipo Americana 36 Pol. - Material do corpo da chave: Aço forjado; Acabamento da Chave: Pintado e polido; Capacidade de abertura da chave Grifo: 102 mm</v>
      </c>
      <c r="C101" s="5" t="str">
        <f t="shared" si="37"/>
        <v>UND</v>
      </c>
      <c r="D101" s="7">
        <f t="shared" si="37"/>
        <v>208.81</v>
      </c>
      <c r="E101" s="5">
        <f t="shared" si="37"/>
        <v>1</v>
      </c>
      <c r="F101" s="8">
        <f t="shared" si="32"/>
        <v>208.81</v>
      </c>
    </row>
    <row r="102" ht="25.5" outlineLevel="1" spans="1:6">
      <c r="A102" s="5">
        <f t="shared" ref="A102:E102" si="38">A9</f>
        <v>7</v>
      </c>
      <c r="B102" s="6" t="str">
        <f t="shared" si="38"/>
        <v>Conjunto de Serra Copo Bi metálico com 12 Unidades -  kit serra copo diamantado para parede e porcelanato, contendo: 9 Serras copos, tamanhos: 3/4", 7/8", 1-1/8", 1-3/8", 1-1/2", 1-3/4", 2", 2-1/4", 2-1/2" :: 1 Haste de Mandril 3/8" :: 1 Haste de Mandril 7/16" :: 1 Adaptador de Mandril</v>
      </c>
      <c r="C102" s="5" t="str">
        <f t="shared" si="38"/>
        <v>UND</v>
      </c>
      <c r="D102" s="7">
        <f t="shared" si="38"/>
        <v>306.96</v>
      </c>
      <c r="E102" s="5">
        <f t="shared" si="38"/>
        <v>1</v>
      </c>
      <c r="F102" s="8">
        <f t="shared" si="32"/>
        <v>306.96</v>
      </c>
    </row>
    <row r="103" ht="38.25" outlineLevel="1" spans="1:6">
      <c r="A103" s="5">
        <f t="shared" ref="A103:E103" si="39">A10</f>
        <v>8</v>
      </c>
      <c r="B103" s="6" t="str">
        <f t="shared" si="39"/>
        <v>Conjunto Flangeador Excêtrico - Componentes: Corpo Base / Mordente / Ponteiras / Cortador Tubo; Aplicação: Tubulação Metálica; Sistema Medida Mordente: Métrico; Sistema Medida Ponteiras: Métrico; Características Adicionais: Alargador De Tubo 1/8 Pol a 3/4 Pol; Características Adicionais: com limitador de torque, 01 Morsa polegadas 1/4, 5/16, 3/8, 1/2, 5/8, 3/4, 01 Morsa Milímetros 6, 8, 10, 12, 16, 19; 1 Cortador de Tubos; 1 Rebarbador / Escareador; 1 Maleta Organizadora.</v>
      </c>
      <c r="C103" s="5" t="str">
        <f t="shared" si="39"/>
        <v>UND</v>
      </c>
      <c r="D103" s="7">
        <f t="shared" si="39"/>
        <v>184.18</v>
      </c>
      <c r="E103" s="5">
        <f t="shared" si="39"/>
        <v>1</v>
      </c>
      <c r="F103" s="8">
        <f t="shared" si="32"/>
        <v>184.18</v>
      </c>
    </row>
    <row r="104" ht="25.5" outlineLevel="1" spans="1:6">
      <c r="A104" s="5">
        <f t="shared" ref="A104:E104" si="40">A11</f>
        <v>9</v>
      </c>
      <c r="B104" s="6" t="str">
        <f t="shared" si="40"/>
        <v>Conjunto Manifold  - Componentes: 2 Vias, 3 Mangueiras 900mm Para R12/R22/R502/R410A E Cor , Aplicação: Manutenção Central De Ar Condicionado , Características Adicionais: Escala Baixa 0 A 30 Mmhg, 0 A 250 Psig (Manovacuô)</v>
      </c>
      <c r="C104" s="5" t="str">
        <f t="shared" si="40"/>
        <v>UND</v>
      </c>
      <c r="D104" s="7">
        <f t="shared" si="40"/>
        <v>199.97</v>
      </c>
      <c r="E104" s="5">
        <f t="shared" si="40"/>
        <v>1</v>
      </c>
      <c r="F104" s="8">
        <f t="shared" si="32"/>
        <v>199.97</v>
      </c>
    </row>
    <row r="105" ht="25.5" outlineLevel="1" spans="1:6">
      <c r="A105" s="5">
        <f t="shared" ref="A105:E105" si="41">A12</f>
        <v>10</v>
      </c>
      <c r="B105" s="6" t="str">
        <f t="shared" si="41"/>
        <v>Cortador de Cerâmicas - Capacidade de corte do cortador de cerâmica manual: 510 mm; Capacidade de corte diagonal do cortador de cerâmica manual: 360 mm; Dimensões (C x L x A): 630 x 160 x 90 mm</v>
      </c>
      <c r="C105" s="5" t="str">
        <f t="shared" si="41"/>
        <v>UND</v>
      </c>
      <c r="D105" s="7">
        <f t="shared" si="41"/>
        <v>195.51</v>
      </c>
      <c r="E105" s="5">
        <f t="shared" si="41"/>
        <v>1</v>
      </c>
      <c r="F105" s="8">
        <f t="shared" si="32"/>
        <v>195.51</v>
      </c>
    </row>
    <row r="106" ht="25.5" outlineLevel="1" spans="1:6">
      <c r="A106" s="5">
        <f t="shared" ref="A106:E106" si="42">A13</f>
        <v>11</v>
      </c>
      <c r="B106" s="6" t="str">
        <f t="shared" si="42"/>
        <v>Curvador de Tubos Manual 16 mm - Capacidade: tubos de cobre até 16mm (5/8"); Capacidade de curvatura: 180°; Possui um braço fixo para alinhar o tubo; Contém escalas para indicar o grau desejado a ser dobrado e presilha para segurar o tubo.</v>
      </c>
      <c r="C106" s="5" t="str">
        <f t="shared" si="42"/>
        <v>UND</v>
      </c>
      <c r="D106" s="7">
        <f t="shared" si="42"/>
        <v>286.83</v>
      </c>
      <c r="E106" s="5">
        <f t="shared" si="42"/>
        <v>1</v>
      </c>
      <c r="F106" s="8">
        <f t="shared" si="32"/>
        <v>286.83</v>
      </c>
    </row>
    <row r="107" ht="51" outlineLevel="1" spans="1:6">
      <c r="A107" s="5">
        <f t="shared" ref="A107:E107" si="43">A14</f>
        <v>12</v>
      </c>
      <c r="B107" s="6" t="str">
        <f t="shared" si="43"/>
        <v>Detector de Vazamentos Eletrônico - Detecta vazamento em todos gases halogêneos. Detecta vazamento em gases CFC. ex: R12/R11/R500R503/etc Detecta vazamento em gases HFC. ex: R123/R22/R410a/R134a/etc. Detecta vazamento de óxido de etileno em equipamento de esterilização hospitalar. Detecta SF-6 em disjuntores de alta voltagem. Detecta gases halogenados em sistema anti-incêndio. Acessórios Inclusos 01 maleta plástica, 01 detector de vazamento, 01 manual de instrução, 01 sonda extra de detecção, 01 jogo de pilhas. Marca / Modelo de Referência: EOS-LD200</v>
      </c>
      <c r="C107" s="5" t="str">
        <f t="shared" si="43"/>
        <v>UND</v>
      </c>
      <c r="D107" s="7">
        <f t="shared" si="43"/>
        <v>380.67</v>
      </c>
      <c r="E107" s="5">
        <f t="shared" si="43"/>
        <v>1</v>
      </c>
      <c r="F107" s="8">
        <f t="shared" si="32"/>
        <v>380.67</v>
      </c>
    </row>
    <row r="108" ht="38.25" outlineLevel="1" spans="1:6">
      <c r="A108" s="5">
        <f t="shared" ref="A108:E108" si="44">A15</f>
        <v>13</v>
      </c>
      <c r="B108" s="6" t="str">
        <f t="shared" si="44"/>
        <v>Escada Articulada 4x4 com 16 Degraus de Alumínio - Perfil estrudado de alumínio, articulações em aço galvanizado e sapatas emborrachadas antiderrapantes; Possui extensão lateral para maior estabilidade, degraus antiderrapantes com maior área de contato; Contém 16 degraus; Carga máxima de trabalho: 150Kg; Dimensão fechada: 410 x 270 x 950 mm</v>
      </c>
      <c r="C108" s="5" t="str">
        <f t="shared" si="44"/>
        <v>UND</v>
      </c>
      <c r="D108" s="7">
        <f t="shared" si="44"/>
        <v>635.84</v>
      </c>
      <c r="E108" s="5">
        <f t="shared" si="44"/>
        <v>1</v>
      </c>
      <c r="F108" s="8">
        <f t="shared" si="32"/>
        <v>635.84</v>
      </c>
    </row>
    <row r="109" ht="25.5" outlineLevel="1" spans="1:6">
      <c r="A109" s="5">
        <f t="shared" ref="A109:E109" si="45">A16</f>
        <v>14</v>
      </c>
      <c r="B109" s="6" t="str">
        <f t="shared" si="45"/>
        <v>Escada Extensiva Fibra de Vidro 4.20 m x 7.20 m - Confeccionados em fibra de vidro; Ddegraus das escadas são fabricados com alumínio 6061 com formato em D; Cinta de apoio para poste em correia lonada; Sapatas de Borracha antiderrapante</v>
      </c>
      <c r="C109" s="5" t="str">
        <f t="shared" si="45"/>
        <v>UND</v>
      </c>
      <c r="D109" s="7">
        <f t="shared" si="45"/>
        <v>1073.09</v>
      </c>
      <c r="E109" s="5">
        <f t="shared" si="45"/>
        <v>1</v>
      </c>
      <c r="F109" s="8">
        <f t="shared" si="32"/>
        <v>1073.09</v>
      </c>
    </row>
    <row r="110" outlineLevel="1" spans="1:6">
      <c r="A110" s="5">
        <f t="shared" ref="A110:E110" si="46">A17</f>
        <v>15</v>
      </c>
      <c r="B110" s="6" t="str">
        <f t="shared" si="46"/>
        <v>Esmerilhadeira - Tipo: Angular , Voltagem: 110/220 V, Potência: 840 W, Rotação: 11.000 RPM, Diâmetro Disco: 4 1/2 PO</v>
      </c>
      <c r="C110" s="5" t="str">
        <f t="shared" si="46"/>
        <v>UND</v>
      </c>
      <c r="D110" s="7">
        <f t="shared" si="46"/>
        <v>389.93</v>
      </c>
      <c r="E110" s="5">
        <f t="shared" si="46"/>
        <v>1</v>
      </c>
      <c r="F110" s="8">
        <f t="shared" si="32"/>
        <v>389.93</v>
      </c>
    </row>
    <row r="111" ht="51" outlineLevel="1" spans="1:6">
      <c r="A111" s="5">
        <f t="shared" ref="A111:E111" si="47">A18</f>
        <v>16</v>
      </c>
      <c r="B111" s="6" t="str">
        <f t="shared" si="47"/>
        <v>Furadeira elétrica impacto profissional - Furadeira de impacto; tensão: 220v; potência: 800w; protetor de cabo articulado: flexibilidade e durabilidade; função de reversão e comutador mecânico de 2 velocidades; embreagem de segurança: proteção no caso de bloqueio súbito da ferramenta/acessório; botão trava para trabalhos contínuos; revestimento softgrip para um manuseamento mais fácil; nº de rotações (sem carga): 0 - 1100/ 3000 rpm; mandril: 1/2" / 20unf; conteúdo da embalagem: empunhadeira auxiliar, limitador de profundidade, chave de mandril e maleta</v>
      </c>
      <c r="C111" s="5" t="str">
        <f t="shared" si="47"/>
        <v>UND</v>
      </c>
      <c r="D111" s="7">
        <f t="shared" si="47"/>
        <v>613.63</v>
      </c>
      <c r="E111" s="5">
        <f t="shared" si="47"/>
        <v>1</v>
      </c>
      <c r="F111" s="8">
        <f t="shared" si="32"/>
        <v>613.63</v>
      </c>
    </row>
    <row r="112" ht="38.25" outlineLevel="1" spans="1:6">
      <c r="A112" s="5">
        <f t="shared" ref="A112:E112" si="48">A19</f>
        <v>17</v>
      </c>
      <c r="B112" s="6" t="str">
        <f t="shared" si="48"/>
        <v>Grampeador e Pinador Elétrico - Ajuste de potência alta e baixa para controlar a intensidade da aplicação de grampos :: Trabalha em uma variedade de materiais duros e macios :: O mecanismo de carregamento ANTI-JAM (Antibloqueio) opera de maneira suave e eficiente :: Empunhadura proporciona conforto extra no trabalho :: Encaixe compacto para se adaptar a cantos e bordas - Especificações Técnicas: :: Tensão: 220V :: Cabo de alimentação de 2,4m :: Suporta Grampos de: 6 a 14mm :: Suporta Pinos de: 12 e 15mm</v>
      </c>
      <c r="C112" s="5" t="str">
        <f t="shared" si="48"/>
        <v>UND</v>
      </c>
      <c r="D112" s="7">
        <f t="shared" si="48"/>
        <v>278.94</v>
      </c>
      <c r="E112" s="5">
        <f t="shared" si="48"/>
        <v>1</v>
      </c>
      <c r="F112" s="8">
        <f t="shared" si="32"/>
        <v>278.94</v>
      </c>
    </row>
    <row r="113" ht="25.5" outlineLevel="1" spans="1:6">
      <c r="A113" s="5">
        <f t="shared" ref="A113:E113" si="49">A20</f>
        <v>18</v>
      </c>
      <c r="B113" s="6" t="str">
        <f t="shared" si="49"/>
        <v>Lavadora de Alta Pressão - Modelo: Monofásico, Vazão: 300 L/H, Tipo: Lava-Jato , Características Adicionais: Rodas, Gatilho Auto-Desligável, Misturador, Pistola , Tensão: 110/220 V, Pressão: 1800 PS</v>
      </c>
      <c r="C113" s="5" t="str">
        <f t="shared" si="49"/>
        <v>UND</v>
      </c>
      <c r="D113" s="7">
        <f t="shared" si="49"/>
        <v>413.23</v>
      </c>
      <c r="E113" s="5">
        <f t="shared" si="49"/>
        <v>1</v>
      </c>
      <c r="F113" s="8">
        <f t="shared" si="32"/>
        <v>413.23</v>
      </c>
    </row>
    <row r="114" ht="25.5" outlineLevel="1" spans="1:6">
      <c r="A114" s="5">
        <f t="shared" ref="A114:E114" si="50">A21</f>
        <v>19</v>
      </c>
      <c r="B114" s="6" t="str">
        <f t="shared" si="50"/>
        <v>Lixadeira Orbital Profissional 250W 220V - Voltagem 220v; Acessórios Inclusos: 01 Lixa, 01 Perfurador de lixa, 01 Saco para pó; Dimensões (LxAxP/cm) 11 x 14 x 17; Dimensões da Lixa (cm) ¼ - 105x114mm; Empunhadura: Ergonômica e Emborrachada; Peso Líquido (Kg) 1,16 kg; Potência (W) 250 W; Voltagem 220V; Órbitas por Minuto (OPM) 14.000 OPM</v>
      </c>
      <c r="C114" s="5" t="str">
        <f t="shared" si="50"/>
        <v>UND</v>
      </c>
      <c r="D114" s="7">
        <f t="shared" si="50"/>
        <v>179.22</v>
      </c>
      <c r="E114" s="5">
        <f t="shared" si="50"/>
        <v>1</v>
      </c>
      <c r="F114" s="8">
        <f t="shared" si="32"/>
        <v>179.22</v>
      </c>
    </row>
    <row r="115" ht="38.25" outlineLevel="1" spans="1:6">
      <c r="A115" s="5">
        <f t="shared" ref="A115:E115" si="51">A22</f>
        <v>20</v>
      </c>
      <c r="B115" s="6" t="str">
        <f t="shared" si="51"/>
        <v>Maçarico Manual Portátil - Tipo Gás: Mapp; Temperatura Chama: Até 1.800 °C; Tipo Chama: Neutra; Aplicação: Tubo Cobre / Latão / Alumínio / Aço; Características Adicionais: Acendimento Automático, Bico com giro de 360°, Bico em aço inox, trava de segurança contra acionamento acidental (desligado), trava do gatilho acionado (ligado) e regulador de gás manual.</v>
      </c>
      <c r="C115" s="5" t="str">
        <f t="shared" si="51"/>
        <v>UND</v>
      </c>
      <c r="D115" s="7">
        <f t="shared" si="51"/>
        <v>266.94</v>
      </c>
      <c r="E115" s="5">
        <f t="shared" si="51"/>
        <v>1</v>
      </c>
      <c r="F115" s="8">
        <f t="shared" si="32"/>
        <v>266.94</v>
      </c>
    </row>
    <row r="116" ht="25.5" outlineLevel="1" spans="1:6">
      <c r="A116" s="5">
        <f t="shared" ref="A116:E116" si="52">A23</f>
        <v>21</v>
      </c>
      <c r="B116" s="6" t="str">
        <f t="shared" si="52"/>
        <v>Maquina De Solda Inversora 220v - Frequência: 60 Hz; Potência: 7800 W; Tensão no vazio: 70 ~ 76 V; Amperagem: 20 ~ 180 A; Peso: 1,85 Kg; Dimensões (C x L x A): 208 x 85 x 132 mm. Itens Inclusos: Cabo de garra negativa; Cabo pinça do eletrodo; Máscara de proteção. Marca / Modelo de Referência: TORK KAB 180</v>
      </c>
      <c r="C116" s="5" t="str">
        <f t="shared" si="52"/>
        <v>UND</v>
      </c>
      <c r="D116" s="7">
        <f t="shared" si="52"/>
        <v>945.88</v>
      </c>
      <c r="E116" s="5">
        <f t="shared" si="52"/>
        <v>1</v>
      </c>
      <c r="F116" s="8">
        <f t="shared" si="32"/>
        <v>945.88</v>
      </c>
    </row>
    <row r="117" ht="25.5" outlineLevel="1" spans="1:6">
      <c r="A117" s="5">
        <f t="shared" ref="A117:E117" si="53">A24</f>
        <v>22</v>
      </c>
      <c r="B117" s="6" t="str">
        <f t="shared" si="53"/>
        <v>Moto Esmeril Monofásico 6 Pol. 360W - Potência: 360W; Frequência: 60 Hz; Tensão: 220V; Rotação: 3450 rpm; Medidas do rebolo indicado (diâm. x esp. x furo): 6” x 5/8” x 1/2"; Diâmetro do eixo: 1/2" - 12,7mm. Acompanha: 2 Rebolos retos de 6” x 5/8” x 1/2", sendo 1 grão fino e 1 grão grosso</v>
      </c>
      <c r="C117" s="5" t="str">
        <f t="shared" si="53"/>
        <v>UND</v>
      </c>
      <c r="D117" s="7">
        <f t="shared" si="53"/>
        <v>232.15</v>
      </c>
      <c r="E117" s="5">
        <f t="shared" si="53"/>
        <v>1</v>
      </c>
      <c r="F117" s="8">
        <f t="shared" si="32"/>
        <v>232.15</v>
      </c>
    </row>
    <row r="118" ht="51" outlineLevel="1" spans="1:6">
      <c r="A118" s="5">
        <f t="shared" ref="A118:E118" si="54">A25</f>
        <v>23</v>
      </c>
      <c r="B118" s="6" t="str">
        <f t="shared" si="54"/>
        <v>Motocompressor 8,5 Pés 2 HP 25L Monofásico - Compressor de pistão; Aplicação:serviços de pintura em geral, calibragem de pneus e inflamento de objetos. Especificações Técnicas:Deslocamento teórico (pcm): 8,5 :: Reservatório: 25L :: Tensão: 220V Monofásico :: Dimensões do Produto LxAxP: 270 x 640 x 655mm :: Peso Líquido (kg): 24,8 :: Potência do motor (hp): 2 :: Pressão de Operação Máxima (lbf/pol²): 120 :: Pressão de Operação Mínima (lbf/pol²): 80 :: Unidade Compressora - Nº de Estágios: 1
:: Unidade Compressora - Nº de Pistões: 1. Marca / Modelo de Referência:Schulz Pratic Air CSI 8,5/25</v>
      </c>
      <c r="C118" s="5" t="str">
        <f t="shared" si="54"/>
        <v>UND</v>
      </c>
      <c r="D118" s="7">
        <f t="shared" si="54"/>
        <v>1484.47</v>
      </c>
      <c r="E118" s="5">
        <f t="shared" si="54"/>
        <v>1</v>
      </c>
      <c r="F118" s="8">
        <f t="shared" si="32"/>
        <v>1484.47</v>
      </c>
    </row>
    <row r="119" ht="51" outlineLevel="1" spans="1:6">
      <c r="A119" s="5">
        <f t="shared" ref="A119:E119" si="55">A26</f>
        <v>24</v>
      </c>
      <c r="B119" s="6" t="str">
        <f t="shared" si="55"/>
        <v>Motocompressor de Ar Direto 1/2HP Bivolt com Kit para Pintura - Capacidade de produção de ar: 2,3 pcm; Potência do motor: 1/2CV (HP); Pressão máxima de trabalho: 40 lbf/pol²; Tensão: 110/220V com chave seletora; Rotação: 1.750RPM; 1 Compressor de ar direto. Acompanha: 1 pistola para pintura (bico jato leque), 1 bico jato dirigido para pistola de pintura, 1 bico para encher bola, 1 medidor de pressão para pneus, 1 conector 1/4" para engate rápido rosca macho, 1 bico para encher pneu, 1 pistola para limpeza e 1 mangueira espiral de 5 m (1 ponta rosca fêmea / 1 ponta engate rápido - ambos 1/4").</v>
      </c>
      <c r="C119" s="5" t="str">
        <f t="shared" si="55"/>
        <v>UND</v>
      </c>
      <c r="D119" s="7">
        <f t="shared" si="55"/>
        <v>772.27</v>
      </c>
      <c r="E119" s="5">
        <f t="shared" si="55"/>
        <v>1</v>
      </c>
      <c r="F119" s="8">
        <f t="shared" si="32"/>
        <v>772.27</v>
      </c>
    </row>
    <row r="120" ht="63.75" outlineLevel="1" spans="1:6">
      <c r="A120" s="5">
        <f t="shared" ref="A120:E120" si="56">A27</f>
        <v>25</v>
      </c>
      <c r="B120" s="6" t="str">
        <f t="shared" si="56"/>
        <v>Parafusadeira à Bateria - Torque Mínimo: 6/15 Nm; Velocidade de Rotação sem Carga (rpm): 0-700; Tensão/Voltagem: bivolt / 12V; Alimentação: Bateria; Mandril: 1/4", 6mm; Dimensões: Altura - 18,50 cm x Largura - 7,30 cm x Profundidade - 15,50 cm, Peso: 900 g - intervalo de tolerância das dimensões: 10% (+ -). Características Adicionais: Bateria inteligente de 12V; Indicador do nível de carga da bateria; Tecnologia ECP: protege eletronicamente as células da bateria; Punho ergonômico; Interruptor de velocidade variável; com o mandril de manga simples; com função de freio do motor; Conteúdo da Embalagem: 1 Parafusadeira e Furadeira à Bateria, 1 Carregador bivolt, 1 Maleta plástica, 10 Bits, 1 Extensor universal e Manual de instruções; Garantia Mínima: 12 (doze) meses. Marca / Modelo de Referência: Bosch GSR 1000 Smart ou similar.</v>
      </c>
      <c r="C120" s="5" t="str">
        <f t="shared" si="56"/>
        <v>UND</v>
      </c>
      <c r="D120" s="7">
        <f t="shared" si="56"/>
        <v>440</v>
      </c>
      <c r="E120" s="5">
        <f t="shared" si="56"/>
        <v>1</v>
      </c>
      <c r="F120" s="8">
        <f t="shared" si="32"/>
        <v>440</v>
      </c>
    </row>
    <row r="121" ht="63.75" outlineLevel="1" spans="1:6">
      <c r="A121" s="5">
        <f t="shared" ref="A121:E121" si="57">A28</f>
        <v>26</v>
      </c>
      <c r="B121" s="6" t="str">
        <f t="shared" si="57"/>
        <v>Serra de Bancada 1800W 10 Pol. - Características:Escala inteligente com duas escalas :: Entalhe em forma de andorinha ajuda na configuração da cerca sem desvio :: Com rodas para transporte e armazenamento. Especificações Técnicas: Potência: 1800W :: Tensão: 220V :: Velocidade: 4800 RPM :: Diâmetro dos disco: 10" (254mm) :: Tamanho da mesa: 560mm X 680mm :: Tamanho da extensão: 560mm X 1040mm :: Capacidade de corte: 660mm :: Capacidade de corte: 90° 80mm :: Capacidade de corte: 45° 50mm :: Peso: 27,2Kg. Conteúdo da Embalagem: Serra de Bancada 1800W 10" :: Disco de 10" (254mm) :: Guia lateral para cortes 90° :: Guia lateral para cortes 45° :: Guarda de proteção :: Suporte metálico. Marca / Modelo de Referência: STANLEY-SST1801</v>
      </c>
      <c r="C121" s="5" t="str">
        <f t="shared" si="57"/>
        <v>UND</v>
      </c>
      <c r="D121" s="7">
        <f t="shared" si="57"/>
        <v>1594.66</v>
      </c>
      <c r="E121" s="5">
        <f t="shared" si="57"/>
        <v>1</v>
      </c>
      <c r="F121" s="8">
        <f t="shared" si="32"/>
        <v>1594.66</v>
      </c>
    </row>
    <row r="122" ht="25.5" outlineLevel="1" spans="1:6">
      <c r="A122" s="5">
        <f t="shared" ref="A122:E122" si="58">A29</f>
        <v>27</v>
      </c>
      <c r="B122" s="6" t="str">
        <f t="shared" si="58"/>
        <v>Serra Mármore 1.300W - Potência: 1.300 NaN, Diâmetro Disco: 110 NaN, Diâmetro Furo Disco: 20 NaN, Voltagem: 220 NaN, Características Adicionais: Alto Torque, Rolamento Vedado Contra Pó.</v>
      </c>
      <c r="C122" s="5" t="str">
        <f t="shared" si="58"/>
        <v>UND</v>
      </c>
      <c r="D122" s="7">
        <f t="shared" si="58"/>
        <v>473.72</v>
      </c>
      <c r="E122" s="5">
        <f t="shared" si="58"/>
        <v>1</v>
      </c>
      <c r="F122" s="8">
        <f t="shared" si="32"/>
        <v>473.72</v>
      </c>
    </row>
    <row r="123" ht="25.5" outlineLevel="1" spans="1:6">
      <c r="A123" s="5">
        <f t="shared" ref="A123:E123" si="59">A30</f>
        <v>28</v>
      </c>
      <c r="B123" s="6" t="str">
        <f t="shared" si="59"/>
        <v>Serra tico-tico 500 W- Rotação: 3.100 RPM, Capacidade Corte Madeira: 55 MM, Capacidade Corte Aço: 6 MM, Capacidade Corte Alumínio: 10 MM, Aplicação: Marcenaria , Potência: 500 W, Tensão: 110/220</v>
      </c>
      <c r="C123" s="5" t="str">
        <f t="shared" si="59"/>
        <v>UND</v>
      </c>
      <c r="D123" s="7">
        <f t="shared" si="59"/>
        <v>369</v>
      </c>
      <c r="E123" s="5">
        <f t="shared" si="59"/>
        <v>1</v>
      </c>
      <c r="F123" s="8">
        <f t="shared" si="32"/>
        <v>369</v>
      </c>
    </row>
    <row r="124" ht="51" outlineLevel="1" spans="1:6">
      <c r="A124" s="5">
        <f t="shared" ref="A124:E124" si="60">A31</f>
        <v>29</v>
      </c>
      <c r="B124" s="6" t="str">
        <f t="shared" si="60"/>
        <v>Soprador Térmico 2000W com 3 Estágios - Especificações Técnicas::: Número de estágio: 03 estágios;:: Potência 1° estágio: 80 W; :: Temperatura 1° estágio: 50º C; :: Fluxo de ar 1° estágio: 500 Litros/min; :: Potência 2° estágio: 1.000 W; :: Temperatura 2° estágio: 350° C; :: Fluxo de ar 2°; estágio: 300 Litros/min; :: Potência 3° estágio: 2.000 W; :: Temperatura 3° estágio: 550° C; :: Fluxo de ar 3° estágio: 500 Litros/min; :: Tensão (V): 220V; :: Frequência: 60 Hz; :: Segue norma: ABNT NBR IEC 60335-1 e IEC 60335-2-45; :: Massa aproximada(Kg): 700g. Marca / Modelo de Referência: VONDER-6001020127</v>
      </c>
      <c r="C124" s="5" t="str">
        <f t="shared" si="60"/>
        <v>UND</v>
      </c>
      <c r="D124" s="7">
        <f t="shared" si="60"/>
        <v>230.41</v>
      </c>
      <c r="E124" s="5">
        <f t="shared" si="60"/>
        <v>1</v>
      </c>
      <c r="F124" s="8">
        <f t="shared" si="32"/>
        <v>230.41</v>
      </c>
    </row>
    <row r="125" ht="25.5" outlineLevel="1" spans="1:6">
      <c r="A125" s="5">
        <f t="shared" ref="A125:E125" si="61">A32</f>
        <v>30</v>
      </c>
      <c r="B125" s="6" t="str">
        <f t="shared" si="61"/>
        <v>Torno / Morsa de Bancada 8 Pol. - Mordentes em aço temperado e cementado; Mordentes substituíveis; Ferro fundido nodular; fuso forjado com rosca trapezoidal; Pintura eletrostática.</v>
      </c>
      <c r="C125" s="5" t="str">
        <f t="shared" si="61"/>
        <v>UND</v>
      </c>
      <c r="D125" s="7">
        <f t="shared" si="61"/>
        <v>349.01</v>
      </c>
      <c r="E125" s="5">
        <f t="shared" si="61"/>
        <v>1</v>
      </c>
      <c r="F125" s="8">
        <f t="shared" si="32"/>
        <v>349.01</v>
      </c>
    </row>
    <row r="126" outlineLevel="1" spans="1:6">
      <c r="A126" s="5">
        <f t="shared" ref="A126:E126" si="62">A33</f>
        <v>31</v>
      </c>
      <c r="B126" s="6" t="str">
        <f t="shared" si="62"/>
        <v>Vacuômetro Analógico -  Material: Latão , Tipo: Portátil , Modelo: Analógico , Capacidade: 250 , Características Adicionais: Calibrado, Agulha Latão, Escala De O A 76 Cm/Hg</v>
      </c>
      <c r="C126" s="5" t="str">
        <f t="shared" si="62"/>
        <v>UND</v>
      </c>
      <c r="D126" s="7">
        <f t="shared" si="62"/>
        <v>136.13</v>
      </c>
      <c r="E126" s="5">
        <f t="shared" si="62"/>
        <v>1</v>
      </c>
      <c r="F126" s="8">
        <f t="shared" si="32"/>
        <v>136.13</v>
      </c>
    </row>
    <row r="127" outlineLevel="1" spans="1:6">
      <c r="A127" s="5"/>
      <c r="B127" s="6"/>
      <c r="C127" s="5"/>
      <c r="D127" s="7"/>
      <c r="E127" s="5"/>
      <c r="F127" s="8"/>
    </row>
    <row r="128" outlineLevel="1" spans="1:6">
      <c r="A128" s="5"/>
      <c r="B128" s="6"/>
      <c r="C128" s="5"/>
      <c r="D128" s="7"/>
      <c r="E128" s="5"/>
      <c r="F128" s="8"/>
    </row>
    <row r="129" spans="1:6">
      <c r="A129" s="9" t="s">
        <v>35</v>
      </c>
      <c r="B129" s="9"/>
      <c r="C129" s="9"/>
      <c r="D129" s="9"/>
      <c r="E129" s="9"/>
      <c r="F129" s="10">
        <f>TRUNC(SUM(F96:F128),2)</f>
        <v>17318.13</v>
      </c>
    </row>
    <row r="130" spans="1:6">
      <c r="A130" s="9" t="s">
        <v>440</v>
      </c>
      <c r="B130" s="9"/>
      <c r="C130" s="9"/>
      <c r="D130" s="9"/>
      <c r="E130" s="9"/>
      <c r="F130" s="10">
        <f>TRUNC((F129*0.5%),2)</f>
        <v>86.59</v>
      </c>
    </row>
    <row r="131" spans="1:6">
      <c r="A131" s="9" t="s">
        <v>441</v>
      </c>
      <c r="B131" s="9"/>
      <c r="C131" s="9"/>
      <c r="D131" s="9"/>
      <c r="E131" s="9"/>
      <c r="F131" s="10">
        <f>TRUNC(((F129*(1-0.2))/(12*8)),2)</f>
        <v>144.31</v>
      </c>
    </row>
    <row r="132" spans="1:6">
      <c r="A132" s="9" t="s">
        <v>442</v>
      </c>
      <c r="B132" s="9"/>
      <c r="C132" s="9"/>
      <c r="D132" s="9"/>
      <c r="E132" s="9"/>
      <c r="F132" s="10">
        <f>TRUNC(SUM(E130:F131),2)</f>
        <v>230.9</v>
      </c>
    </row>
    <row r="134" spans="1:6">
      <c r="A134" s="1" t="s">
        <v>445</v>
      </c>
      <c r="B134" s="2"/>
      <c r="C134" s="1"/>
      <c r="D134" s="3"/>
      <c r="E134" s="1"/>
      <c r="F134" s="1"/>
    </row>
    <row r="135" outlineLevel="1" spans="1:6">
      <c r="A135" s="4" t="s">
        <v>23</v>
      </c>
      <c r="B135" s="4" t="s">
        <v>226</v>
      </c>
      <c r="C135" s="4" t="s">
        <v>263</v>
      </c>
      <c r="D135" s="4" t="s">
        <v>228</v>
      </c>
      <c r="E135" s="4" t="s">
        <v>229</v>
      </c>
      <c r="F135" s="4" t="s">
        <v>230</v>
      </c>
    </row>
    <row r="136" ht="25.5" outlineLevel="1" spans="1:6">
      <c r="A136" s="5">
        <f>A3</f>
        <v>1</v>
      </c>
      <c r="B136" s="6" t="str">
        <f>B3</f>
        <v>Andaime Tubular - Andaime Material: Aço Carbono , Modelo: Tubular Modulado, Acessórios: Diagonal, Rodízio, Ferro, Painel Horizontal, Pranchão, Características Adicionais: Tipo "H" , Altura: 1,00 X 1,00</v>
      </c>
      <c r="C136" s="5" t="str">
        <f>C3</f>
        <v>UND</v>
      </c>
      <c r="D136" s="7">
        <f>D3</f>
        <v>193.45</v>
      </c>
      <c r="E136" s="5">
        <f>E3</f>
        <v>12</v>
      </c>
      <c r="F136" s="8">
        <f t="shared" ref="F136:F166" si="63">TRUNC((D136*E136),2)</f>
        <v>2321.4</v>
      </c>
    </row>
    <row r="137" ht="25.5" outlineLevel="1" spans="1:6">
      <c r="A137" s="5">
        <f t="shared" ref="A137:E166" si="64">A4</f>
        <v>2</v>
      </c>
      <c r="B137" s="6" t="str">
        <f t="shared" si="64"/>
        <v>Aspirador de Pó e Líquidos 1.400W - Potência: 1.400 W; Vácuo: 140 mbar; Filtro: Espuma e Pano Lavável; Volume Total: 10 Litros; Cabo Elétrico: 2 Metros; Acessórios: 1 BicoCanto e escova. 1 Mangueira de 1,5 m. 3 extensores de plástico. 1 BicoMúltiplo para carpetes e piso frio. 1 Filtro de espuma lavável. 1 Saco para pó de pano lavável.</v>
      </c>
      <c r="C137" s="5" t="str">
        <f t="shared" si="64"/>
        <v>UND</v>
      </c>
      <c r="D137" s="7">
        <f t="shared" si="64"/>
        <v>340.57</v>
      </c>
      <c r="E137" s="5">
        <f t="shared" si="64"/>
        <v>1</v>
      </c>
      <c r="F137" s="8">
        <f t="shared" si="63"/>
        <v>340.57</v>
      </c>
    </row>
    <row r="138" ht="51" outlineLevel="1" spans="1:6">
      <c r="A138" s="5">
        <f t="shared" si="64"/>
        <v>3</v>
      </c>
      <c r="B138" s="6" t="str">
        <f t="shared" si="64"/>
        <v>Bomba de vácuo de 12 CFM de duplo estágio - Potência 1HP, 750W; Voltagem Bivolt; Vácuo máximo 15 mícron / 0.003 mbar / 2x10 Pa; Capacidade para vários refrigerantes: A bomba está apta para ser utilizada com sistemas R-22, R-407C, R-410a, R-404, assim como o sistema R-134a e outros, na condição de troca do lubrificante antes da troca do refrigerante; Dupla conexão de entrada: possui uma entrada em "T" com conexão de 1/4 MFL e 3/8 MFL, para conectar qualquer tipo de mangueira ou manifold; Deslocamento 10 , 12 CFM / 283 L/M. Acessórios inclusos 01 Bomba de Vácuo, 01 Cabo de alimentação, 01 frasco de óleo para bomba.</v>
      </c>
      <c r="C138" s="5" t="str">
        <f t="shared" si="64"/>
        <v>UND</v>
      </c>
      <c r="D138" s="7">
        <f t="shared" si="64"/>
        <v>1452.35</v>
      </c>
      <c r="E138" s="5">
        <f t="shared" si="64"/>
        <v>1</v>
      </c>
      <c r="F138" s="8">
        <f t="shared" si="63"/>
        <v>1452.35</v>
      </c>
    </row>
    <row r="139" ht="25.5" outlineLevel="1" spans="1:6">
      <c r="A139" s="5">
        <f t="shared" si="64"/>
        <v>4</v>
      </c>
      <c r="B139" s="6" t="str">
        <f t="shared" si="64"/>
        <v>Capacímetro Digital - Display: LCD de 3 1/2 Dígitos , Características Adicionais: Com Holster, Entrada Protegida Por Fusível , Precisão: 0,5 PER, Capacitância Nominal: 0.1pf A 20.000 MICRO</v>
      </c>
      <c r="C139" s="5" t="str">
        <f t="shared" si="64"/>
        <v>UND</v>
      </c>
      <c r="D139" s="7">
        <f t="shared" si="64"/>
        <v>297.16</v>
      </c>
      <c r="E139" s="5">
        <f t="shared" si="64"/>
        <v>1</v>
      </c>
      <c r="F139" s="8">
        <f t="shared" si="63"/>
        <v>297.16</v>
      </c>
    </row>
    <row r="140" ht="25.5" outlineLevel="1" spans="1:6">
      <c r="A140" s="5">
        <f t="shared" si="64"/>
        <v>5</v>
      </c>
      <c r="B140" s="6" t="str">
        <f t="shared" si="64"/>
        <v>Carrinho de Mão Preto com Pneu de 60 Litros - Produzido com chapas de aço; Capacidade da Caçamba: 60 Litros; Caçamba: 46 cm x 65 cm x 85 cm; Alça: 1,20 cm x 34 cm x 1,45 cm; Roda: Pé: 1,50mm; RPC 628 – 325.8; 360mm; Aro: ARC 8 CP Cubo PP 0,90mm (CH20)</v>
      </c>
      <c r="C140" s="5" t="str">
        <f t="shared" si="64"/>
        <v>UND</v>
      </c>
      <c r="D140" s="7">
        <f t="shared" si="64"/>
        <v>265.2</v>
      </c>
      <c r="E140" s="5">
        <f t="shared" si="64"/>
        <v>1</v>
      </c>
      <c r="F140" s="8">
        <f t="shared" si="63"/>
        <v>265.2</v>
      </c>
    </row>
    <row r="141" outlineLevel="1" spans="1:6">
      <c r="A141" s="5">
        <f t="shared" si="64"/>
        <v>6</v>
      </c>
      <c r="B141" s="6" t="str">
        <f t="shared" si="64"/>
        <v>Chave Grifo Tipo Americana 36 Pol. - Material do corpo da chave: Aço forjado; Acabamento da Chave: Pintado e polido; Capacidade de abertura da chave Grifo: 102 mm</v>
      </c>
      <c r="C141" s="5" t="str">
        <f t="shared" si="64"/>
        <v>UND</v>
      </c>
      <c r="D141" s="7">
        <f t="shared" si="64"/>
        <v>208.81</v>
      </c>
      <c r="E141" s="5">
        <f t="shared" si="64"/>
        <v>1</v>
      </c>
      <c r="F141" s="8">
        <f t="shared" si="63"/>
        <v>208.81</v>
      </c>
    </row>
    <row r="142" ht="25.5" outlineLevel="1" spans="1:6">
      <c r="A142" s="5">
        <f t="shared" si="64"/>
        <v>7</v>
      </c>
      <c r="B142" s="6" t="str">
        <f t="shared" si="64"/>
        <v>Conjunto de Serra Copo Bi metálico com 12 Unidades -  kit serra copo diamantado para parede e porcelanato, contendo: 9 Serras copos, tamanhos: 3/4", 7/8", 1-1/8", 1-3/8", 1-1/2", 1-3/4", 2", 2-1/4", 2-1/2" :: 1 Haste de Mandril 3/8" :: 1 Haste de Mandril 7/16" :: 1 Adaptador de Mandril</v>
      </c>
      <c r="C142" s="5" t="str">
        <f t="shared" si="64"/>
        <v>UND</v>
      </c>
      <c r="D142" s="7">
        <f t="shared" si="64"/>
        <v>306.96</v>
      </c>
      <c r="E142" s="5">
        <f t="shared" si="64"/>
        <v>1</v>
      </c>
      <c r="F142" s="8">
        <f t="shared" si="63"/>
        <v>306.96</v>
      </c>
    </row>
    <row r="143" ht="38.25" outlineLevel="1" spans="1:6">
      <c r="A143" s="5">
        <f t="shared" si="64"/>
        <v>8</v>
      </c>
      <c r="B143" s="6" t="str">
        <f t="shared" si="64"/>
        <v>Conjunto Flangeador Excêtrico - Componentes: Corpo Base / Mordente / Ponteiras / Cortador Tubo; Aplicação: Tubulação Metálica; Sistema Medida Mordente: Métrico; Sistema Medida Ponteiras: Métrico; Características Adicionais: Alargador De Tubo 1/8 Pol a 3/4 Pol; Características Adicionais: com limitador de torque, 01 Morsa polegadas 1/4, 5/16, 3/8, 1/2, 5/8, 3/4, 01 Morsa Milímetros 6, 8, 10, 12, 16, 19; 1 Cortador de Tubos; 1 Rebarbador / Escareador; 1 Maleta Organizadora.</v>
      </c>
      <c r="C143" s="5" t="str">
        <f t="shared" si="64"/>
        <v>UND</v>
      </c>
      <c r="D143" s="7">
        <f t="shared" si="64"/>
        <v>184.18</v>
      </c>
      <c r="E143" s="5">
        <f t="shared" si="64"/>
        <v>1</v>
      </c>
      <c r="F143" s="8">
        <f t="shared" si="63"/>
        <v>184.18</v>
      </c>
    </row>
    <row r="144" ht="25.5" outlineLevel="1" spans="1:6">
      <c r="A144" s="5">
        <f t="shared" si="64"/>
        <v>9</v>
      </c>
      <c r="B144" s="6" t="str">
        <f t="shared" si="64"/>
        <v>Conjunto Manifold  - Componentes: 2 Vias, 3 Mangueiras 900mm Para R12/R22/R502/R410A E Cor , Aplicação: Manutenção Central De Ar Condicionado , Características Adicionais: Escala Baixa 0 A 30 Mmhg, 0 A 250 Psig (Manovacuô)</v>
      </c>
      <c r="C144" s="5" t="str">
        <f t="shared" si="64"/>
        <v>UND</v>
      </c>
      <c r="D144" s="7">
        <f t="shared" si="64"/>
        <v>199.97</v>
      </c>
      <c r="E144" s="5">
        <f t="shared" si="64"/>
        <v>1</v>
      </c>
      <c r="F144" s="8">
        <f t="shared" si="63"/>
        <v>199.97</v>
      </c>
    </row>
    <row r="145" ht="25.5" outlineLevel="1" spans="1:6">
      <c r="A145" s="5">
        <f t="shared" si="64"/>
        <v>10</v>
      </c>
      <c r="B145" s="6" t="str">
        <f t="shared" si="64"/>
        <v>Cortador de Cerâmicas - Capacidade de corte do cortador de cerâmica manual: 510 mm; Capacidade de corte diagonal do cortador de cerâmica manual: 360 mm; Dimensões (C x L x A): 630 x 160 x 90 mm</v>
      </c>
      <c r="C145" s="5" t="str">
        <f t="shared" si="64"/>
        <v>UND</v>
      </c>
      <c r="D145" s="7">
        <f t="shared" si="64"/>
        <v>195.51</v>
      </c>
      <c r="E145" s="5">
        <f t="shared" si="64"/>
        <v>1</v>
      </c>
      <c r="F145" s="8">
        <f t="shared" si="63"/>
        <v>195.51</v>
      </c>
    </row>
    <row r="146" ht="25.5" outlineLevel="1" spans="1:6">
      <c r="A146" s="5">
        <f t="shared" si="64"/>
        <v>11</v>
      </c>
      <c r="B146" s="6" t="str">
        <f t="shared" si="64"/>
        <v>Curvador de Tubos Manual 16 mm - Capacidade: tubos de cobre até 16mm (5/8"); Capacidade de curvatura: 180°; Possui um braço fixo para alinhar o tubo; Contém escalas para indicar o grau desejado a ser dobrado e presilha para segurar o tubo.</v>
      </c>
      <c r="C146" s="5" t="str">
        <f t="shared" si="64"/>
        <v>UND</v>
      </c>
      <c r="D146" s="7">
        <f t="shared" si="64"/>
        <v>286.83</v>
      </c>
      <c r="E146" s="5">
        <f t="shared" si="64"/>
        <v>1</v>
      </c>
      <c r="F146" s="8">
        <f t="shared" si="63"/>
        <v>286.83</v>
      </c>
    </row>
    <row r="147" ht="51" outlineLevel="1" spans="1:6">
      <c r="A147" s="5">
        <f t="shared" si="64"/>
        <v>12</v>
      </c>
      <c r="B147" s="6" t="str">
        <f t="shared" si="64"/>
        <v>Detector de Vazamentos Eletrônico - Detecta vazamento em todos gases halogêneos. Detecta vazamento em gases CFC. ex: R12/R11/R500R503/etc Detecta vazamento em gases HFC. ex: R123/R22/R410a/R134a/etc. Detecta vazamento de óxido de etileno em equipamento de esterilização hospitalar. Detecta SF-6 em disjuntores de alta voltagem. Detecta gases halogenados em sistema anti-incêndio. Acessórios Inclusos 01 maleta plástica, 01 detector de vazamento, 01 manual de instrução, 01 sonda extra de detecção, 01 jogo de pilhas. Marca / Modelo de Referência: EOS-LD200</v>
      </c>
      <c r="C147" s="5" t="str">
        <f t="shared" si="64"/>
        <v>UND</v>
      </c>
      <c r="D147" s="7">
        <f t="shared" si="64"/>
        <v>380.67</v>
      </c>
      <c r="E147" s="5">
        <f t="shared" si="64"/>
        <v>1</v>
      </c>
      <c r="F147" s="8">
        <f t="shared" si="63"/>
        <v>380.67</v>
      </c>
    </row>
    <row r="148" ht="38.25" outlineLevel="1" spans="1:6">
      <c r="A148" s="5">
        <f t="shared" si="64"/>
        <v>13</v>
      </c>
      <c r="B148" s="6" t="str">
        <f t="shared" si="64"/>
        <v>Escada Articulada 4x4 com 16 Degraus de Alumínio - Perfil estrudado de alumínio, articulações em aço galvanizado e sapatas emborrachadas antiderrapantes; Possui extensão lateral para maior estabilidade, degraus antiderrapantes com maior área de contato; Contém 16 degraus; Carga máxima de trabalho: 150Kg; Dimensão fechada: 410 x 270 x 950 mm</v>
      </c>
      <c r="C148" s="5" t="str">
        <f t="shared" si="64"/>
        <v>UND</v>
      </c>
      <c r="D148" s="7">
        <f t="shared" si="64"/>
        <v>635.84</v>
      </c>
      <c r="E148" s="5">
        <f t="shared" si="64"/>
        <v>1</v>
      </c>
      <c r="F148" s="8">
        <f t="shared" si="63"/>
        <v>635.84</v>
      </c>
    </row>
    <row r="149" ht="25.5" outlineLevel="1" spans="1:6">
      <c r="A149" s="5">
        <f t="shared" si="64"/>
        <v>14</v>
      </c>
      <c r="B149" s="6" t="str">
        <f t="shared" si="64"/>
        <v>Escada Extensiva Fibra de Vidro 4.20 m x 7.20 m - Confeccionados em fibra de vidro; Ddegraus das escadas são fabricados com alumínio 6061 com formato em D; Cinta de apoio para poste em correia lonada; Sapatas de Borracha antiderrapante</v>
      </c>
      <c r="C149" s="5" t="str">
        <f t="shared" si="64"/>
        <v>UND</v>
      </c>
      <c r="D149" s="7">
        <f t="shared" si="64"/>
        <v>1073.09</v>
      </c>
      <c r="E149" s="5">
        <f t="shared" si="64"/>
        <v>1</v>
      </c>
      <c r="F149" s="8">
        <f t="shared" si="63"/>
        <v>1073.09</v>
      </c>
    </row>
    <row r="150" outlineLevel="1" spans="1:6">
      <c r="A150" s="5">
        <f t="shared" si="64"/>
        <v>15</v>
      </c>
      <c r="B150" s="6" t="str">
        <f t="shared" si="64"/>
        <v>Esmerilhadeira - Tipo: Angular , Voltagem: 110/220 V, Potência: 840 W, Rotação: 11.000 RPM, Diâmetro Disco: 4 1/2 PO</v>
      </c>
      <c r="C150" s="5" t="str">
        <f t="shared" si="64"/>
        <v>UND</v>
      </c>
      <c r="D150" s="7">
        <f t="shared" si="64"/>
        <v>389.93</v>
      </c>
      <c r="E150" s="5">
        <f t="shared" si="64"/>
        <v>1</v>
      </c>
      <c r="F150" s="8">
        <f t="shared" si="63"/>
        <v>389.93</v>
      </c>
    </row>
    <row r="151" ht="51" outlineLevel="1" spans="1:6">
      <c r="A151" s="5">
        <f t="shared" si="64"/>
        <v>16</v>
      </c>
      <c r="B151" s="6" t="str">
        <f t="shared" si="64"/>
        <v>Furadeira elétrica impacto profissional - Furadeira de impacto; tensão: 220v; potência: 800w; protetor de cabo articulado: flexibilidade e durabilidade; função de reversão e comutador mecânico de 2 velocidades; embreagem de segurança: proteção no caso de bloqueio súbito da ferramenta/acessório; botão trava para trabalhos contínuos; revestimento softgrip para um manuseamento mais fácil; nº de rotações (sem carga): 0 - 1100/ 3000 rpm; mandril: 1/2" / 20unf; conteúdo da embalagem: empunhadeira auxiliar, limitador de profundidade, chave de mandril e maleta</v>
      </c>
      <c r="C151" s="5" t="str">
        <f t="shared" si="64"/>
        <v>UND</v>
      </c>
      <c r="D151" s="7">
        <f t="shared" si="64"/>
        <v>613.63</v>
      </c>
      <c r="E151" s="5">
        <f t="shared" si="64"/>
        <v>1</v>
      </c>
      <c r="F151" s="8">
        <f t="shared" si="63"/>
        <v>613.63</v>
      </c>
    </row>
    <row r="152" ht="38.25" outlineLevel="1" spans="1:6">
      <c r="A152" s="5">
        <f t="shared" si="64"/>
        <v>17</v>
      </c>
      <c r="B152" s="6" t="str">
        <f t="shared" si="64"/>
        <v>Grampeador e Pinador Elétrico - Ajuste de potência alta e baixa para controlar a intensidade da aplicação de grampos :: Trabalha em uma variedade de materiais duros e macios :: O mecanismo de carregamento ANTI-JAM (Antibloqueio) opera de maneira suave e eficiente :: Empunhadura proporciona conforto extra no trabalho :: Encaixe compacto para se adaptar a cantos e bordas - Especificações Técnicas: :: Tensão: 220V :: Cabo de alimentação de 2,4m :: Suporta Grampos de: 6 a 14mm :: Suporta Pinos de: 12 e 15mm</v>
      </c>
      <c r="C152" s="5" t="str">
        <f t="shared" si="64"/>
        <v>UND</v>
      </c>
      <c r="D152" s="7">
        <f t="shared" si="64"/>
        <v>278.94</v>
      </c>
      <c r="E152" s="5">
        <f t="shared" si="64"/>
        <v>1</v>
      </c>
      <c r="F152" s="8">
        <f t="shared" si="63"/>
        <v>278.94</v>
      </c>
    </row>
    <row r="153" ht="25.5" outlineLevel="1" spans="1:6">
      <c r="A153" s="5">
        <f t="shared" si="64"/>
        <v>18</v>
      </c>
      <c r="B153" s="6" t="str">
        <f t="shared" si="64"/>
        <v>Lavadora de Alta Pressão - Modelo: Monofásico, Vazão: 300 L/H, Tipo: Lava-Jato , Características Adicionais: Rodas, Gatilho Auto-Desligável, Misturador, Pistola , Tensão: 110/220 V, Pressão: 1800 PS</v>
      </c>
      <c r="C153" s="5" t="str">
        <f t="shared" si="64"/>
        <v>UND</v>
      </c>
      <c r="D153" s="7">
        <f t="shared" si="64"/>
        <v>413.23</v>
      </c>
      <c r="E153" s="5">
        <f t="shared" si="64"/>
        <v>1</v>
      </c>
      <c r="F153" s="8">
        <f t="shared" si="63"/>
        <v>413.23</v>
      </c>
    </row>
    <row r="154" ht="25.5" outlineLevel="1" spans="1:6">
      <c r="A154" s="5">
        <f t="shared" si="64"/>
        <v>19</v>
      </c>
      <c r="B154" s="6" t="str">
        <f t="shared" si="64"/>
        <v>Lixadeira Orbital Profissional 250W 220V - Voltagem 220v; Acessórios Inclusos: 01 Lixa, 01 Perfurador de lixa, 01 Saco para pó; Dimensões (LxAxP/cm) 11 x 14 x 17; Dimensões da Lixa (cm) ¼ - 105x114mm; Empunhadura: Ergonômica e Emborrachada; Peso Líquido (Kg) 1,16 kg; Potência (W) 250 W; Voltagem 220V; Órbitas por Minuto (OPM) 14.000 OPM</v>
      </c>
      <c r="C154" s="5" t="str">
        <f t="shared" si="64"/>
        <v>UND</v>
      </c>
      <c r="D154" s="7">
        <f t="shared" si="64"/>
        <v>179.22</v>
      </c>
      <c r="E154" s="5">
        <f t="shared" si="64"/>
        <v>1</v>
      </c>
      <c r="F154" s="8">
        <f t="shared" si="63"/>
        <v>179.22</v>
      </c>
    </row>
    <row r="155" ht="38.25" outlineLevel="1" spans="1:6">
      <c r="A155" s="5">
        <f t="shared" si="64"/>
        <v>20</v>
      </c>
      <c r="B155" s="6" t="str">
        <f t="shared" si="64"/>
        <v>Maçarico Manual Portátil - Tipo Gás: Mapp; Temperatura Chama: Até 1.800 °C; Tipo Chama: Neutra; Aplicação: Tubo Cobre / Latão / Alumínio / Aço; Características Adicionais: Acendimento Automático, Bico com giro de 360°, Bico em aço inox, trava de segurança contra acionamento acidental (desligado), trava do gatilho acionado (ligado) e regulador de gás manual.</v>
      </c>
      <c r="C155" s="5" t="str">
        <f t="shared" si="64"/>
        <v>UND</v>
      </c>
      <c r="D155" s="7">
        <f t="shared" si="64"/>
        <v>266.94</v>
      </c>
      <c r="E155" s="5">
        <f t="shared" si="64"/>
        <v>1</v>
      </c>
      <c r="F155" s="8">
        <f t="shared" si="63"/>
        <v>266.94</v>
      </c>
    </row>
    <row r="156" ht="25.5" outlineLevel="1" spans="1:6">
      <c r="A156" s="5">
        <f t="shared" si="64"/>
        <v>21</v>
      </c>
      <c r="B156" s="6" t="str">
        <f t="shared" si="64"/>
        <v>Maquina De Solda Inversora 220v - Frequência: 60 Hz; Potência: 7800 W; Tensão no vazio: 70 ~ 76 V; Amperagem: 20 ~ 180 A; Peso: 1,85 Kg; Dimensões (C x L x A): 208 x 85 x 132 mm. Itens Inclusos: Cabo de garra negativa; Cabo pinça do eletrodo; Máscara de proteção. Marca / Modelo de Referência: TORK KAB 180</v>
      </c>
      <c r="C156" s="5" t="str">
        <f t="shared" si="64"/>
        <v>UND</v>
      </c>
      <c r="D156" s="7">
        <f t="shared" si="64"/>
        <v>945.88</v>
      </c>
      <c r="E156" s="5">
        <f t="shared" si="64"/>
        <v>1</v>
      </c>
      <c r="F156" s="8">
        <f t="shared" si="63"/>
        <v>945.88</v>
      </c>
    </row>
    <row r="157" ht="25.5" outlineLevel="1" spans="1:6">
      <c r="A157" s="5">
        <f t="shared" si="64"/>
        <v>22</v>
      </c>
      <c r="B157" s="6" t="str">
        <f t="shared" si="64"/>
        <v>Moto Esmeril Monofásico 6 Pol. 360W - Potência: 360W; Frequência: 60 Hz; Tensão: 220V; Rotação: 3450 rpm; Medidas do rebolo indicado (diâm. x esp. x furo): 6” x 5/8” x 1/2"; Diâmetro do eixo: 1/2" - 12,7mm. Acompanha: 2 Rebolos retos de 6” x 5/8” x 1/2", sendo 1 grão fino e 1 grão grosso</v>
      </c>
      <c r="C157" s="5" t="str">
        <f t="shared" si="64"/>
        <v>UND</v>
      </c>
      <c r="D157" s="7">
        <f t="shared" si="64"/>
        <v>232.15</v>
      </c>
      <c r="E157" s="5">
        <f t="shared" si="64"/>
        <v>1</v>
      </c>
      <c r="F157" s="8">
        <f t="shared" si="63"/>
        <v>232.15</v>
      </c>
    </row>
    <row r="158" ht="51" outlineLevel="1" spans="1:6">
      <c r="A158" s="5">
        <f t="shared" si="64"/>
        <v>23</v>
      </c>
      <c r="B158" s="6" t="str">
        <f t="shared" si="64"/>
        <v>Motocompressor 8,5 Pés 2 HP 25L Monofásico - Compressor de pistão; Aplicação:serviços de pintura em geral, calibragem de pneus e inflamento de objetos. Especificações Técnicas:Deslocamento teórico (pcm): 8,5 :: Reservatório: 25L :: Tensão: 220V Monofásico :: Dimensões do Produto LxAxP: 270 x 640 x 655mm :: Peso Líquido (kg): 24,8 :: Potência do motor (hp): 2 :: Pressão de Operação Máxima (lbf/pol²): 120 :: Pressão de Operação Mínima (lbf/pol²): 80 :: Unidade Compressora - Nº de Estágios: 1
:: Unidade Compressora - Nº de Pistões: 1. Marca / Modelo de Referência:Schulz Pratic Air CSI 8,5/25</v>
      </c>
      <c r="C158" s="5" t="str">
        <f t="shared" si="64"/>
        <v>UND</v>
      </c>
      <c r="D158" s="7">
        <f t="shared" si="64"/>
        <v>1484.47</v>
      </c>
      <c r="E158" s="5">
        <f t="shared" si="64"/>
        <v>1</v>
      </c>
      <c r="F158" s="8">
        <f t="shared" si="63"/>
        <v>1484.47</v>
      </c>
    </row>
    <row r="159" ht="51" outlineLevel="1" spans="1:6">
      <c r="A159" s="5">
        <f t="shared" si="64"/>
        <v>24</v>
      </c>
      <c r="B159" s="6" t="str">
        <f t="shared" si="64"/>
        <v>Motocompressor de Ar Direto 1/2HP Bivolt com Kit para Pintura - Capacidade de produção de ar: 2,3 pcm; Potência do motor: 1/2CV (HP); Pressão máxima de trabalho: 40 lbf/pol²; Tensão: 110/220V com chave seletora; Rotação: 1.750RPM; 1 Compressor de ar direto. Acompanha: 1 pistola para pintura (bico jato leque), 1 bico jato dirigido para pistola de pintura, 1 bico para encher bola, 1 medidor de pressão para pneus, 1 conector 1/4" para engate rápido rosca macho, 1 bico para encher pneu, 1 pistola para limpeza e 1 mangueira espiral de 5 m (1 ponta rosca fêmea / 1 ponta engate rápido - ambos 1/4").</v>
      </c>
      <c r="C159" s="5" t="str">
        <f t="shared" si="64"/>
        <v>UND</v>
      </c>
      <c r="D159" s="7">
        <f t="shared" si="64"/>
        <v>772.27</v>
      </c>
      <c r="E159" s="5">
        <f t="shared" si="64"/>
        <v>1</v>
      </c>
      <c r="F159" s="8">
        <f t="shared" si="63"/>
        <v>772.27</v>
      </c>
    </row>
    <row r="160" ht="63.75" outlineLevel="1" spans="1:6">
      <c r="A160" s="5">
        <f t="shared" si="64"/>
        <v>25</v>
      </c>
      <c r="B160" s="6" t="str">
        <f t="shared" si="64"/>
        <v>Parafusadeira à Bateria - Torque Mínimo: 6/15 Nm; Velocidade de Rotação sem Carga (rpm): 0-700; Tensão/Voltagem: bivolt / 12V; Alimentação: Bateria; Mandril: 1/4", 6mm; Dimensões: Altura - 18,50 cm x Largura - 7,30 cm x Profundidade - 15,50 cm, Peso: 900 g - intervalo de tolerância das dimensões: 10% (+ -). Características Adicionais: Bateria inteligente de 12V; Indicador do nível de carga da bateria; Tecnologia ECP: protege eletronicamente as células da bateria; Punho ergonômico; Interruptor de velocidade variável; com o mandril de manga simples; com função de freio do motor; Conteúdo da Embalagem: 1 Parafusadeira e Furadeira à Bateria, 1 Carregador bivolt, 1 Maleta plástica, 10 Bits, 1 Extensor universal e Manual de instruções; Garantia Mínima: 12 (doze) meses. Marca / Modelo de Referência: Bosch GSR 1000 Smart ou similar.</v>
      </c>
      <c r="C160" s="5" t="str">
        <f t="shared" si="64"/>
        <v>UND</v>
      </c>
      <c r="D160" s="7">
        <f t="shared" si="64"/>
        <v>440</v>
      </c>
      <c r="E160" s="5">
        <f t="shared" si="64"/>
        <v>1</v>
      </c>
      <c r="F160" s="8">
        <f t="shared" si="63"/>
        <v>440</v>
      </c>
    </row>
    <row r="161" ht="63.75" outlineLevel="1" spans="1:6">
      <c r="A161" s="5">
        <f t="shared" si="64"/>
        <v>26</v>
      </c>
      <c r="B161" s="6" t="str">
        <f t="shared" si="64"/>
        <v>Serra de Bancada 1800W 10 Pol. - Características:Escala inteligente com duas escalas :: Entalhe em forma de andorinha ajuda na configuração da cerca sem desvio :: Com rodas para transporte e armazenamento. Especificações Técnicas: Potência: 1800W :: Tensão: 220V :: Velocidade: 4800 RPM :: Diâmetro dos disco: 10" (254mm) :: Tamanho da mesa: 560mm X 680mm :: Tamanho da extensão: 560mm X 1040mm :: Capacidade de corte: 660mm :: Capacidade de corte: 90° 80mm :: Capacidade de corte: 45° 50mm :: Peso: 27,2Kg. Conteúdo da Embalagem: Serra de Bancada 1800W 10" :: Disco de 10" (254mm) :: Guia lateral para cortes 90° :: Guia lateral para cortes 45° :: Guarda de proteção :: Suporte metálico. Marca / Modelo de Referência: STANLEY-SST1801</v>
      </c>
      <c r="C161" s="5" t="str">
        <f t="shared" si="64"/>
        <v>UND</v>
      </c>
      <c r="D161" s="7">
        <f t="shared" si="64"/>
        <v>1594.66</v>
      </c>
      <c r="E161" s="5">
        <f t="shared" si="64"/>
        <v>1</v>
      </c>
      <c r="F161" s="8">
        <f t="shared" si="63"/>
        <v>1594.66</v>
      </c>
    </row>
    <row r="162" ht="25.5" outlineLevel="1" spans="1:6">
      <c r="A162" s="5">
        <f t="shared" si="64"/>
        <v>27</v>
      </c>
      <c r="B162" s="6" t="str">
        <f t="shared" si="64"/>
        <v>Serra Mármore 1.300W - Potência: 1.300 NaN, Diâmetro Disco: 110 NaN, Diâmetro Furo Disco: 20 NaN, Voltagem: 220 NaN, Características Adicionais: Alto Torque, Rolamento Vedado Contra Pó.</v>
      </c>
      <c r="C162" s="5" t="str">
        <f t="shared" si="64"/>
        <v>UND</v>
      </c>
      <c r="D162" s="7">
        <f t="shared" si="64"/>
        <v>473.72</v>
      </c>
      <c r="E162" s="5">
        <f t="shared" si="64"/>
        <v>1</v>
      </c>
      <c r="F162" s="8">
        <f t="shared" si="63"/>
        <v>473.72</v>
      </c>
    </row>
    <row r="163" ht="25.5" outlineLevel="1" spans="1:6">
      <c r="A163" s="5">
        <f t="shared" si="64"/>
        <v>28</v>
      </c>
      <c r="B163" s="6" t="str">
        <f t="shared" si="64"/>
        <v>Serra tico-tico 500 W- Rotação: 3.100 RPM, Capacidade Corte Madeira: 55 MM, Capacidade Corte Aço: 6 MM, Capacidade Corte Alumínio: 10 MM, Aplicação: Marcenaria , Potência: 500 W, Tensão: 110/220</v>
      </c>
      <c r="C163" s="5" t="str">
        <f t="shared" si="64"/>
        <v>UND</v>
      </c>
      <c r="D163" s="7">
        <f t="shared" si="64"/>
        <v>369</v>
      </c>
      <c r="E163" s="5">
        <f t="shared" si="64"/>
        <v>1</v>
      </c>
      <c r="F163" s="8">
        <f t="shared" si="63"/>
        <v>369</v>
      </c>
    </row>
    <row r="164" ht="51" outlineLevel="1" spans="1:6">
      <c r="A164" s="5">
        <f t="shared" si="64"/>
        <v>29</v>
      </c>
      <c r="B164" s="6" t="str">
        <f t="shared" si="64"/>
        <v>Soprador Térmico 2000W com 3 Estágios - Especificações Técnicas::: Número de estágio: 03 estágios;:: Potência 1° estágio: 80 W; :: Temperatura 1° estágio: 50º C; :: Fluxo de ar 1° estágio: 500 Litros/min; :: Potência 2° estágio: 1.000 W; :: Temperatura 2° estágio: 350° C; :: Fluxo de ar 2°; estágio: 300 Litros/min; :: Potência 3° estágio: 2.000 W; :: Temperatura 3° estágio: 550° C; :: Fluxo de ar 3° estágio: 500 Litros/min; :: Tensão (V): 220V; :: Frequência: 60 Hz; :: Segue norma: ABNT NBR IEC 60335-1 e IEC 60335-2-45; :: Massa aproximada(Kg): 700g. Marca / Modelo de Referência: VONDER-6001020127</v>
      </c>
      <c r="C164" s="5" t="str">
        <f t="shared" si="64"/>
        <v>UND</v>
      </c>
      <c r="D164" s="7">
        <f t="shared" si="64"/>
        <v>230.41</v>
      </c>
      <c r="E164" s="5">
        <f t="shared" si="64"/>
        <v>1</v>
      </c>
      <c r="F164" s="8">
        <f t="shared" si="63"/>
        <v>230.41</v>
      </c>
    </row>
    <row r="165" ht="25.5" outlineLevel="1" spans="1:6">
      <c r="A165" s="5">
        <f t="shared" si="64"/>
        <v>30</v>
      </c>
      <c r="B165" s="6" t="str">
        <f t="shared" si="64"/>
        <v>Torno / Morsa de Bancada 8 Pol. - Mordentes em aço temperado e cementado; Mordentes substituíveis; Ferro fundido nodular; fuso forjado com rosca trapezoidal; Pintura eletrostática.</v>
      </c>
      <c r="C165" s="5" t="str">
        <f t="shared" si="64"/>
        <v>UND</v>
      </c>
      <c r="D165" s="7">
        <f t="shared" si="64"/>
        <v>349.01</v>
      </c>
      <c r="E165" s="5">
        <f t="shared" si="64"/>
        <v>1</v>
      </c>
      <c r="F165" s="8">
        <f t="shared" si="63"/>
        <v>349.01</v>
      </c>
    </row>
    <row r="166" outlineLevel="1" spans="1:6">
      <c r="A166" s="5">
        <f t="shared" si="64"/>
        <v>31</v>
      </c>
      <c r="B166" s="6" t="str">
        <f t="shared" si="64"/>
        <v>Vacuômetro Analógico -  Material: Latão , Tipo: Portátil , Modelo: Analógico , Capacidade: 250 , Características Adicionais: Calibrado, Agulha Latão, Escala De O A 76 Cm/Hg</v>
      </c>
      <c r="C166" s="5" t="str">
        <f t="shared" si="64"/>
        <v>UND</v>
      </c>
      <c r="D166" s="7">
        <f t="shared" si="64"/>
        <v>136.13</v>
      </c>
      <c r="E166" s="5">
        <f t="shared" si="64"/>
        <v>1</v>
      </c>
      <c r="F166" s="8">
        <f t="shared" si="63"/>
        <v>136.13</v>
      </c>
    </row>
    <row r="167" outlineLevel="1" spans="1:6">
      <c r="A167" s="5"/>
      <c r="B167" s="6"/>
      <c r="C167" s="5"/>
      <c r="D167" s="7"/>
      <c r="E167" s="5"/>
      <c r="F167" s="8"/>
    </row>
    <row r="168" outlineLevel="1" spans="1:6">
      <c r="A168" s="5"/>
      <c r="B168" s="6"/>
      <c r="C168" s="5"/>
      <c r="D168" s="7"/>
      <c r="E168" s="5"/>
      <c r="F168" s="8"/>
    </row>
    <row r="169" spans="1:6">
      <c r="A169" s="9" t="s">
        <v>35</v>
      </c>
      <c r="B169" s="9"/>
      <c r="C169" s="9"/>
      <c r="D169" s="9"/>
      <c r="E169" s="9"/>
      <c r="F169" s="10">
        <f>TRUNC(SUM(F136:F168),2)</f>
        <v>17318.13</v>
      </c>
    </row>
    <row r="170" spans="1:6">
      <c r="A170" s="9" t="s">
        <v>440</v>
      </c>
      <c r="B170" s="9"/>
      <c r="C170" s="9"/>
      <c r="D170" s="9"/>
      <c r="E170" s="9"/>
      <c r="F170" s="10">
        <f>TRUNC((F169*0.5%),2)</f>
        <v>86.59</v>
      </c>
    </row>
    <row r="171" spans="1:6">
      <c r="A171" s="9" t="s">
        <v>441</v>
      </c>
      <c r="B171" s="9"/>
      <c r="C171" s="9"/>
      <c r="D171" s="9"/>
      <c r="E171" s="9"/>
      <c r="F171" s="10">
        <f>TRUNC(((F169*(1-0.2))/(12*8)),2)</f>
        <v>144.31</v>
      </c>
    </row>
    <row r="172" spans="1:6">
      <c r="A172" s="9" t="s">
        <v>442</v>
      </c>
      <c r="B172" s="9"/>
      <c r="C172" s="9"/>
      <c r="D172" s="9"/>
      <c r="E172" s="9"/>
      <c r="F172" s="10">
        <f>TRUNC(SUM(E170:F171),2)</f>
        <v>230.9</v>
      </c>
    </row>
  </sheetData>
  <sortState ref="A3:F33">
    <sortCondition ref="B3:B33"/>
  </sortState>
  <mergeCells count="21">
    <mergeCell ref="A1:F1"/>
    <mergeCell ref="A37:E37"/>
    <mergeCell ref="A38:E38"/>
    <mergeCell ref="A39:E39"/>
    <mergeCell ref="A40:E40"/>
    <mergeCell ref="A41:F41"/>
    <mergeCell ref="A54:F54"/>
    <mergeCell ref="A89:E89"/>
    <mergeCell ref="A90:E90"/>
    <mergeCell ref="A91:E91"/>
    <mergeCell ref="A92:E92"/>
    <mergeCell ref="A94:F94"/>
    <mergeCell ref="A129:E129"/>
    <mergeCell ref="A130:E130"/>
    <mergeCell ref="A131:E131"/>
    <mergeCell ref="A132:E132"/>
    <mergeCell ref="A134:F134"/>
    <mergeCell ref="A169:E169"/>
    <mergeCell ref="A170:E170"/>
    <mergeCell ref="A171:E171"/>
    <mergeCell ref="A172:E172"/>
  </mergeCells>
  <pageMargins left="0.511811024" right="0.511811024" top="0.787401575" bottom="0.787401575" header="0.31496062" footer="0.31496062"/>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D7" sqref="D7"/>
    </sheetView>
  </sheetViews>
  <sheetFormatPr defaultColWidth="9" defaultRowHeight="15" outlineLevelCol="7"/>
  <cols>
    <col min="1" max="1" width="10.5714285714286" customWidth="1"/>
    <col min="2" max="2" width="39.4285714285714" customWidth="1"/>
    <col min="3" max="3" width="10.5714285714286" customWidth="1"/>
    <col min="4" max="4" width="16" customWidth="1"/>
    <col min="5" max="5" width="13.5714285714286" customWidth="1"/>
    <col min="6" max="6" width="19" customWidth="1"/>
    <col min="7" max="7" width="17.5714285714286" customWidth="1"/>
    <col min="8" max="8" width="11.5714285714286" customWidth="1"/>
  </cols>
  <sheetData>
    <row r="1" spans="1:7">
      <c r="A1" s="193" t="s">
        <v>47</v>
      </c>
      <c r="B1" s="194"/>
      <c r="C1" s="194"/>
      <c r="D1" s="194"/>
      <c r="E1" s="194"/>
      <c r="F1" s="194"/>
      <c r="G1" s="194"/>
    </row>
    <row r="2" spans="1:7">
      <c r="A2" s="195" t="str">
        <f>Proposta!A22</f>
        <v>Grupo X</v>
      </c>
      <c r="B2" s="196" t="s">
        <v>48</v>
      </c>
      <c r="C2" s="196" t="s">
        <v>49</v>
      </c>
      <c r="D2" s="196" t="s">
        <v>50</v>
      </c>
      <c r="E2" s="196" t="s">
        <v>51</v>
      </c>
      <c r="F2" s="196" t="s">
        <v>52</v>
      </c>
      <c r="G2" s="196" t="s">
        <v>53</v>
      </c>
    </row>
    <row r="3" spans="1:7">
      <c r="A3" s="197" t="s">
        <v>54</v>
      </c>
      <c r="B3" s="198"/>
      <c r="C3" s="198"/>
      <c r="D3" s="198"/>
      <c r="E3" s="198"/>
      <c r="F3" s="198"/>
      <c r="G3" s="198"/>
    </row>
    <row r="4" spans="1:8">
      <c r="A4" s="199">
        <f>Proposta!A24</f>
        <v>1</v>
      </c>
      <c r="B4" s="200" t="str">
        <f>Proposta!B24</f>
        <v>TÉCNICO EM MANUTENÇÃO PREDIAL</v>
      </c>
      <c r="C4" s="200" t="str">
        <f>Proposta!C24</f>
        <v>44 h</v>
      </c>
      <c r="D4" s="200">
        <f>Proposta!D24</f>
        <v>1</v>
      </c>
      <c r="E4" s="201"/>
      <c r="F4" s="201"/>
      <c r="G4" s="201"/>
      <c r="H4" s="202"/>
    </row>
    <row r="5" spans="1:7">
      <c r="A5" s="199">
        <f>Proposta!A25</f>
        <v>2</v>
      </c>
      <c r="B5" s="200" t="str">
        <f>Proposta!B25</f>
        <v>COPEIRA</v>
      </c>
      <c r="C5" s="200" t="str">
        <f>Proposta!C25</f>
        <v>44 h</v>
      </c>
      <c r="D5" s="200">
        <f>Proposta!D25</f>
        <v>1</v>
      </c>
      <c r="E5" s="201"/>
      <c r="F5" s="201"/>
      <c r="G5" s="201"/>
    </row>
    <row r="6" spans="1:7">
      <c r="A6" s="199">
        <v>3</v>
      </c>
      <c r="B6" s="200" t="str">
        <f>Proposta!B26</f>
        <v>RECEPCIONISTA SECRETÁRIA(O)</v>
      </c>
      <c r="C6" s="200" t="str">
        <f>Proposta!C26</f>
        <v>44 h</v>
      </c>
      <c r="D6" s="200">
        <f>Proposta!D26</f>
        <v>2</v>
      </c>
      <c r="E6" s="201"/>
      <c r="F6" s="201"/>
      <c r="G6" s="201"/>
    </row>
    <row r="7" spans="1:7">
      <c r="A7" s="199">
        <f>Proposta!A27</f>
        <v>4</v>
      </c>
      <c r="B7" s="200" t="str">
        <f>Proposta!B27</f>
        <v>ELETRICISTA</v>
      </c>
      <c r="C7" s="200" t="str">
        <f>Proposta!C27</f>
        <v>44 h</v>
      </c>
      <c r="D7" s="200">
        <f>Proposta!D27</f>
        <v>1</v>
      </c>
      <c r="E7" s="201"/>
      <c r="F7" s="201"/>
      <c r="G7" s="201"/>
    </row>
    <row r="8" spans="1:7">
      <c r="A8" s="199" t="e">
        <f>Proposta!#REF!</f>
        <v>#REF!</v>
      </c>
      <c r="B8" s="200" t="e">
        <f>Proposta!#REF!</f>
        <v>#REF!</v>
      </c>
      <c r="C8" s="200" t="e">
        <f>Proposta!#REF!</f>
        <v>#REF!</v>
      </c>
      <c r="D8" s="200" t="e">
        <f>Proposta!#REF!</f>
        <v>#REF!</v>
      </c>
      <c r="E8" s="201"/>
      <c r="F8" s="201"/>
      <c r="G8" s="201"/>
    </row>
    <row r="9" spans="1:7">
      <c r="A9" s="199">
        <f>Proposta!A28</f>
        <v>5</v>
      </c>
      <c r="B9" s="200" t="str">
        <f>Proposta!B28</f>
        <v>MOTORISTA INTERESTADUAL</v>
      </c>
      <c r="C9" s="200" t="str">
        <f>Proposta!C28</f>
        <v>44 h</v>
      </c>
      <c r="D9" s="200">
        <f>Proposta!D28</f>
        <v>1</v>
      </c>
      <c r="E9" s="201"/>
      <c r="F9" s="201"/>
      <c r="G9" s="201"/>
    </row>
    <row r="10" spans="1:7">
      <c r="A10" s="199">
        <f>Proposta!A29</f>
        <v>6</v>
      </c>
      <c r="B10" s="200" t="str">
        <f>Proposta!B29</f>
        <v>PORTEIRO</v>
      </c>
      <c r="C10" s="200" t="str">
        <f>Proposta!C29</f>
        <v>12X36</v>
      </c>
      <c r="D10" s="200">
        <f>Proposta!D29</f>
        <v>1</v>
      </c>
      <c r="E10" s="201"/>
      <c r="F10" s="201"/>
      <c r="G10" s="201"/>
    </row>
    <row r="11" spans="1:7">
      <c r="A11" s="199" t="e">
        <f>Proposta!#REF!</f>
        <v>#REF!</v>
      </c>
      <c r="B11" s="200" t="e">
        <f>Proposta!#REF!</f>
        <v>#REF!</v>
      </c>
      <c r="C11" s="200" t="e">
        <f>Proposta!#REF!</f>
        <v>#REF!</v>
      </c>
      <c r="D11" s="200" t="e">
        <f>Proposta!#REF!</f>
        <v>#REF!</v>
      </c>
      <c r="E11" s="201"/>
      <c r="F11" s="201"/>
      <c r="G11" s="201"/>
    </row>
    <row r="12" spans="1:7">
      <c r="A12" s="199">
        <f>Proposta!A30</f>
        <v>7</v>
      </c>
      <c r="B12" s="200" t="str">
        <f>Proposta!B30</f>
        <v>TÉCNICO EM MECÂNICA DE REFRIGERAÇÃO</v>
      </c>
      <c r="C12" s="200" t="str">
        <f>Proposta!C30</f>
        <v>44 h</v>
      </c>
      <c r="D12" s="200">
        <f>Proposta!D30</f>
        <v>1</v>
      </c>
      <c r="E12" s="201"/>
      <c r="F12" s="201"/>
      <c r="G12" s="201"/>
    </row>
    <row r="13" spans="1:7">
      <c r="A13" s="199">
        <f>Proposta!A31</f>
        <v>8</v>
      </c>
      <c r="B13" s="200" t="str">
        <f>Proposta!B31</f>
        <v>DIÁRIAS</v>
      </c>
      <c r="C13" s="200" t="str">
        <f>Proposta!C31</f>
        <v>44 h</v>
      </c>
      <c r="D13" s="200">
        <f>Proposta!D31</f>
        <v>72</v>
      </c>
      <c r="E13" s="201"/>
      <c r="F13" s="201"/>
      <c r="G13" s="201"/>
    </row>
    <row r="14" spans="1:7">
      <c r="A14" s="203"/>
      <c r="B14" s="203"/>
      <c r="C14" s="203"/>
      <c r="D14" s="203"/>
      <c r="E14" s="204" t="s">
        <v>35</v>
      </c>
      <c r="F14" s="205">
        <f>F4+F5</f>
        <v>0</v>
      </c>
      <c r="G14" s="205">
        <f>G4+G5</f>
        <v>0</v>
      </c>
    </row>
  </sheetData>
  <mergeCells count="8">
    <mergeCell ref="A1:G1"/>
    <mergeCell ref="A14:D14"/>
    <mergeCell ref="B2:B3"/>
    <mergeCell ref="C2:C3"/>
    <mergeCell ref="D2:D3"/>
    <mergeCell ref="E2:E3"/>
    <mergeCell ref="F2:F3"/>
    <mergeCell ref="G2:G3"/>
  </mergeCells>
  <pageMargins left="0.511811024" right="0.511811024" top="0.787401575" bottom="0.787401575" header="0.31496062" footer="0.31496062"/>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workbookViewId="0">
      <selection activeCell="C16" sqref="C16:D16"/>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55</v>
      </c>
      <c r="B2" s="60"/>
      <c r="C2" s="61"/>
      <c r="D2" s="62"/>
    </row>
    <row r="3" spans="1:4">
      <c r="A3" s="63" t="s">
        <v>56</v>
      </c>
      <c r="B3" s="64"/>
      <c r="C3" s="64"/>
      <c r="D3" s="65"/>
    </row>
    <row r="4" spans="1:4">
      <c r="A4" s="66" t="s">
        <v>57</v>
      </c>
      <c r="B4" s="64"/>
      <c r="C4" s="64"/>
      <c r="D4" s="65"/>
    </row>
    <row r="5" spans="1:4">
      <c r="A5" s="66" t="s">
        <v>58</v>
      </c>
      <c r="B5" s="64"/>
      <c r="C5" s="64"/>
      <c r="D5" s="65"/>
    </row>
    <row r="6" spans="1:4">
      <c r="A6" s="66" t="s">
        <v>59</v>
      </c>
      <c r="B6" s="64"/>
      <c r="C6" s="64"/>
      <c r="D6" s="65"/>
    </row>
    <row r="7" s="53" customFormat="1" ht="14.25" customHeight="1" spans="1:4">
      <c r="A7" s="67"/>
      <c r="B7" s="68"/>
      <c r="C7" s="67"/>
      <c r="D7" s="69"/>
    </row>
    <row r="8" spans="1:4">
      <c r="A8" s="70" t="s">
        <v>60</v>
      </c>
      <c r="B8" s="70"/>
      <c r="C8" s="70"/>
      <c r="D8" s="70"/>
    </row>
    <row r="9" spans="1:4">
      <c r="A9" s="71">
        <v>1</v>
      </c>
      <c r="B9" s="72" t="s">
        <v>61</v>
      </c>
      <c r="C9" s="44" t="s">
        <v>62</v>
      </c>
      <c r="D9" s="44"/>
    </row>
    <row r="10" spans="1:4">
      <c r="A10" s="71">
        <v>2</v>
      </c>
      <c r="B10" s="72" t="s">
        <v>63</v>
      </c>
      <c r="C10" s="73">
        <v>45292</v>
      </c>
      <c r="D10" s="73"/>
    </row>
    <row r="11" spans="1:4">
      <c r="A11" s="71">
        <v>3</v>
      </c>
      <c r="B11" s="72" t="s">
        <v>64</v>
      </c>
      <c r="C11" s="74" t="s">
        <v>65</v>
      </c>
      <c r="D11" s="75"/>
    </row>
    <row r="12" spans="1:4">
      <c r="A12" s="71">
        <v>4</v>
      </c>
      <c r="B12" s="72" t="s">
        <v>66</v>
      </c>
      <c r="C12" s="74" t="s">
        <v>67</v>
      </c>
      <c r="D12" s="75"/>
    </row>
    <row r="13" spans="1:4">
      <c r="A13" s="71">
        <v>5</v>
      </c>
      <c r="B13" s="72" t="s">
        <v>68</v>
      </c>
      <c r="C13" s="76">
        <v>220</v>
      </c>
      <c r="D13" s="77"/>
    </row>
    <row r="14" spans="1:4">
      <c r="A14" s="71">
        <v>6</v>
      </c>
      <c r="B14" s="72" t="s">
        <v>69</v>
      </c>
      <c r="C14" s="78">
        <v>1916.4</v>
      </c>
      <c r="D14" s="78"/>
    </row>
    <row r="15" ht="17.25" customHeight="1" spans="1:4">
      <c r="A15" s="71">
        <v>7</v>
      </c>
      <c r="B15" s="72" t="s">
        <v>70</v>
      </c>
      <c r="C15" s="76">
        <v>12</v>
      </c>
      <c r="D15" s="77"/>
    </row>
    <row r="16" ht="17.25" customHeight="1" spans="1:4">
      <c r="A16" s="71">
        <v>8</v>
      </c>
      <c r="B16" s="72" t="s">
        <v>71</v>
      </c>
      <c r="C16" s="76">
        <v>1</v>
      </c>
      <c r="D16" s="77"/>
    </row>
    <row r="17" spans="1:9">
      <c r="A17" s="79"/>
      <c r="F17" s="80"/>
      <c r="G17" s="80"/>
      <c r="H17" s="80"/>
      <c r="I17" s="80"/>
    </row>
    <row r="18" spans="1:9">
      <c r="A18" s="81" t="s">
        <v>72</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73</v>
      </c>
      <c r="B26" s="83"/>
      <c r="C26" s="83"/>
      <c r="D26" s="84"/>
    </row>
    <row r="27" spans="1:4">
      <c r="A27" s="85" t="s">
        <v>74</v>
      </c>
      <c r="B27" s="86" t="s">
        <v>75</v>
      </c>
      <c r="C27" s="87"/>
      <c r="D27" s="88" t="s">
        <v>76</v>
      </c>
    </row>
    <row r="28" spans="1:4">
      <c r="A28" s="89" t="s">
        <v>77</v>
      </c>
      <c r="B28" s="90" t="s">
        <v>78</v>
      </c>
      <c r="C28" s="71"/>
      <c r="D28" s="91">
        <f>C14</f>
        <v>1916.4</v>
      </c>
    </row>
    <row r="29" spans="1:4">
      <c r="A29" s="89" t="s">
        <v>79</v>
      </c>
      <c r="B29" s="90" t="s">
        <v>80</v>
      </c>
      <c r="C29" s="92"/>
      <c r="D29" s="91"/>
    </row>
    <row r="30" spans="1:7">
      <c r="A30" s="89" t="s">
        <v>81</v>
      </c>
      <c r="B30" s="90" t="s">
        <v>82</v>
      </c>
      <c r="C30" s="93"/>
      <c r="D30" s="91"/>
      <c r="E30" s="94"/>
      <c r="G30" s="95"/>
    </row>
    <row r="31" spans="1:5">
      <c r="A31" s="89" t="s">
        <v>83</v>
      </c>
      <c r="B31" s="90" t="s">
        <v>84</v>
      </c>
      <c r="C31" s="72"/>
      <c r="D31" s="91"/>
      <c r="E31" s="96"/>
    </row>
    <row r="32" spans="1:7">
      <c r="A32" s="71" t="s">
        <v>85</v>
      </c>
      <c r="B32" s="57" t="s">
        <v>86</v>
      </c>
      <c r="C32" s="97"/>
      <c r="D32" s="91"/>
      <c r="G32" s="94"/>
    </row>
    <row r="33" ht="15.75" customHeight="1" spans="1:6">
      <c r="A33" s="98" t="s">
        <v>87</v>
      </c>
      <c r="B33" s="99"/>
      <c r="C33" s="99"/>
      <c r="D33" s="100">
        <f>TRUNC(SUM(D28:D32),2)</f>
        <v>1916.4</v>
      </c>
      <c r="F33" s="94"/>
    </row>
    <row r="34" ht="15.75" customHeight="1" spans="4:4">
      <c r="D34" s="57"/>
    </row>
    <row r="35" ht="15.75" customHeight="1" spans="1:4">
      <c r="A35" s="81" t="s">
        <v>88</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89</v>
      </c>
      <c r="B41" s="102"/>
      <c r="C41" s="102"/>
      <c r="D41" s="103"/>
    </row>
    <row r="42" spans="1:4">
      <c r="A42" s="85" t="s">
        <v>90</v>
      </c>
      <c r="B42" s="104" t="s">
        <v>91</v>
      </c>
      <c r="C42" s="70" t="s">
        <v>92</v>
      </c>
      <c r="D42" s="88" t="s">
        <v>76</v>
      </c>
    </row>
    <row r="43" spans="1:4">
      <c r="A43" s="89" t="s">
        <v>77</v>
      </c>
      <c r="B43" s="72" t="s">
        <v>93</v>
      </c>
      <c r="C43" s="105">
        <f>1/12</f>
        <v>0.0833333333333333</v>
      </c>
      <c r="D43" s="106">
        <f>C43*D33</f>
        <v>159.7</v>
      </c>
    </row>
    <row r="44" spans="1:4">
      <c r="A44" s="89" t="s">
        <v>79</v>
      </c>
      <c r="B44" s="72" t="s">
        <v>94</v>
      </c>
      <c r="C44" s="107">
        <f>(1/3)/12</f>
        <v>0.0277777777777778</v>
      </c>
      <c r="D44" s="108">
        <f>C44*D33</f>
        <v>53.2333333333333</v>
      </c>
    </row>
    <row r="45" customHeight="1" spans="1:4">
      <c r="A45" s="109" t="s">
        <v>95</v>
      </c>
      <c r="B45" s="87"/>
      <c r="C45" s="110">
        <f>SUM(C43:C44)</f>
        <v>0.111111111111111</v>
      </c>
      <c r="D45" s="111">
        <f>TRUNC(SUM(D43:D44),2)</f>
        <v>212.93</v>
      </c>
    </row>
    <row r="46" s="54" customFormat="1" customHeight="1" spans="1:4">
      <c r="A46" s="112"/>
      <c r="B46" s="52"/>
      <c r="C46" s="57"/>
      <c r="D46" s="113"/>
    </row>
    <row r="47" s="54" customFormat="1" customHeight="1" spans="1:4">
      <c r="A47" s="114" t="s">
        <v>96</v>
      </c>
      <c r="B47" s="115"/>
      <c r="C47" s="116" t="s">
        <v>97</v>
      </c>
      <c r="D47" s="117">
        <f>D33</f>
        <v>1916.4</v>
      </c>
    </row>
    <row r="48" s="54" customFormat="1" customHeight="1" spans="1:4">
      <c r="A48" s="114"/>
      <c r="B48" s="115"/>
      <c r="C48" s="116" t="s">
        <v>98</v>
      </c>
      <c r="D48" s="117">
        <f>D45</f>
        <v>212.93</v>
      </c>
    </row>
    <row r="49" s="54" customFormat="1" customHeight="1" spans="1:4">
      <c r="A49" s="114"/>
      <c r="B49" s="115"/>
      <c r="C49" s="116" t="s">
        <v>35</v>
      </c>
      <c r="D49" s="118">
        <f>TRUNC(SUM(D47:D48),2)</f>
        <v>2129.33</v>
      </c>
    </row>
    <row r="50" s="54" customFormat="1" customHeight="1" spans="1:4">
      <c r="A50" s="112"/>
      <c r="B50" s="52"/>
      <c r="C50" s="57"/>
      <c r="D50" s="113"/>
    </row>
    <row r="51" ht="30" spans="1:4">
      <c r="A51" s="85" t="s">
        <v>99</v>
      </c>
      <c r="B51" s="104" t="s">
        <v>100</v>
      </c>
      <c r="C51" s="70" t="s">
        <v>92</v>
      </c>
      <c r="D51" s="88" t="s">
        <v>76</v>
      </c>
    </row>
    <row r="52" spans="1:4">
      <c r="A52" s="89" t="s">
        <v>77</v>
      </c>
      <c r="B52" s="72" t="s">
        <v>101</v>
      </c>
      <c r="C52" s="107">
        <v>0.2</v>
      </c>
      <c r="D52" s="119">
        <f>C52*$D$49</f>
        <v>425.866</v>
      </c>
    </row>
    <row r="53" spans="1:4">
      <c r="A53" s="89" t="s">
        <v>79</v>
      </c>
      <c r="B53" s="72" t="s">
        <v>102</v>
      </c>
      <c r="C53" s="107">
        <v>0.025</v>
      </c>
      <c r="D53" s="119">
        <f t="shared" ref="D53:D59" si="0">C53*$D$49</f>
        <v>53.23325</v>
      </c>
    </row>
    <row r="54" spans="1:4">
      <c r="A54" s="89" t="s">
        <v>81</v>
      </c>
      <c r="B54" s="72" t="s">
        <v>103</v>
      </c>
      <c r="C54" s="120">
        <f>3%*2</f>
        <v>0.06</v>
      </c>
      <c r="D54" s="119">
        <f t="shared" si="0"/>
        <v>127.7598</v>
      </c>
    </row>
    <row r="55" spans="1:4">
      <c r="A55" s="89" t="s">
        <v>83</v>
      </c>
      <c r="B55" s="72" t="s">
        <v>104</v>
      </c>
      <c r="C55" s="107">
        <v>0.015</v>
      </c>
      <c r="D55" s="119">
        <f t="shared" si="0"/>
        <v>31.93995</v>
      </c>
    </row>
    <row r="56" spans="1:4">
      <c r="A56" s="89" t="s">
        <v>85</v>
      </c>
      <c r="B56" s="72" t="s">
        <v>105</v>
      </c>
      <c r="C56" s="107">
        <v>0.01</v>
      </c>
      <c r="D56" s="119">
        <f t="shared" si="0"/>
        <v>21.2933</v>
      </c>
    </row>
    <row r="57" spans="1:4">
      <c r="A57" s="89" t="s">
        <v>106</v>
      </c>
      <c r="B57" s="72" t="s">
        <v>107</v>
      </c>
      <c r="C57" s="107">
        <v>0.006</v>
      </c>
      <c r="D57" s="119">
        <f t="shared" si="0"/>
        <v>12.77598</v>
      </c>
    </row>
    <row r="58" spans="1:4">
      <c r="A58" s="89" t="s">
        <v>108</v>
      </c>
      <c r="B58" s="72" t="s">
        <v>109</v>
      </c>
      <c r="C58" s="107">
        <v>0.002</v>
      </c>
      <c r="D58" s="119">
        <f t="shared" si="0"/>
        <v>4.25866</v>
      </c>
    </row>
    <row r="59" spans="1:4">
      <c r="A59" s="89" t="s">
        <v>110</v>
      </c>
      <c r="B59" s="72" t="s">
        <v>111</v>
      </c>
      <c r="C59" s="107">
        <v>0.08</v>
      </c>
      <c r="D59" s="119">
        <f t="shared" si="0"/>
        <v>170.3464</v>
      </c>
    </row>
    <row r="60" spans="1:4">
      <c r="A60" s="85" t="s">
        <v>112</v>
      </c>
      <c r="B60" s="70"/>
      <c r="C60" s="110">
        <f>SUM(C52:C59)</f>
        <v>0.398</v>
      </c>
      <c r="D60" s="111">
        <f>TRUNC(SUM(D52:D59),2)</f>
        <v>847.47</v>
      </c>
    </row>
    <row r="61" s="54" customFormat="1" ht="12" customHeight="1" spans="1:4">
      <c r="A61" s="121"/>
      <c r="B61" s="122"/>
      <c r="D61" s="123"/>
    </row>
    <row r="62" spans="1:4">
      <c r="A62" s="85" t="s">
        <v>113</v>
      </c>
      <c r="B62" s="124" t="s">
        <v>114</v>
      </c>
      <c r="C62" s="70"/>
      <c r="D62" s="125" t="s">
        <v>76</v>
      </c>
    </row>
    <row r="63" spans="1:4">
      <c r="A63" s="89" t="s">
        <v>77</v>
      </c>
      <c r="B63" s="72" t="s">
        <v>115</v>
      </c>
      <c r="C63" s="126">
        <v>0</v>
      </c>
      <c r="D63" s="91">
        <f>IF(C63=0,0,(C63*15*2)-0.06*C14)</f>
        <v>0</v>
      </c>
    </row>
    <row r="64" spans="1:4">
      <c r="A64" s="127" t="s">
        <v>79</v>
      </c>
      <c r="B64" s="128" t="s">
        <v>116</v>
      </c>
      <c r="C64" s="126">
        <v>25</v>
      </c>
      <c r="D64" s="91">
        <f>(22*C64)-0.2*(22*C64)</f>
        <v>440</v>
      </c>
    </row>
    <row r="65" spans="1:4">
      <c r="A65" s="89" t="s">
        <v>81</v>
      </c>
      <c r="B65" s="72" t="s">
        <v>117</v>
      </c>
      <c r="C65" s="126"/>
      <c r="D65" s="91">
        <v>44</v>
      </c>
    </row>
    <row r="66" spans="1:4">
      <c r="A66" s="71" t="s">
        <v>83</v>
      </c>
      <c r="B66" s="72" t="s">
        <v>118</v>
      </c>
      <c r="C66" s="129">
        <v>0</v>
      </c>
      <c r="D66" s="78">
        <f>SUM(D28:D29)/220*1.5*C66</f>
        <v>0</v>
      </c>
    </row>
    <row r="67" spans="1:4">
      <c r="A67" s="71" t="s">
        <v>85</v>
      </c>
      <c r="B67" s="72" t="s">
        <v>119</v>
      </c>
      <c r="C67" s="130"/>
      <c r="D67" s="78">
        <v>22</v>
      </c>
    </row>
    <row r="68" spans="1:4">
      <c r="A68" s="71" t="s">
        <v>106</v>
      </c>
      <c r="B68" s="72" t="s">
        <v>120</v>
      </c>
      <c r="C68" s="130"/>
      <c r="D68" s="78">
        <v>6</v>
      </c>
    </row>
    <row r="69" spans="1:4">
      <c r="A69" s="71" t="s">
        <v>108</v>
      </c>
      <c r="B69" s="72" t="s">
        <v>86</v>
      </c>
      <c r="C69" s="130"/>
      <c r="D69" s="78"/>
    </row>
    <row r="70" spans="1:4">
      <c r="A70" s="109" t="s">
        <v>121</v>
      </c>
      <c r="B70" s="87"/>
      <c r="C70" s="131"/>
      <c r="D70" s="111">
        <f>TRUNC(SUM(D63:D69),2)</f>
        <v>512</v>
      </c>
    </row>
    <row r="71" s="54" customFormat="1" ht="13.5" customHeight="1" spans="1:4">
      <c r="A71" s="121"/>
      <c r="B71" s="122"/>
      <c r="D71" s="123"/>
    </row>
    <row r="72" customHeight="1" spans="1:4">
      <c r="A72" s="109">
        <v>2</v>
      </c>
      <c r="B72" s="124" t="s">
        <v>122</v>
      </c>
      <c r="C72" s="132"/>
      <c r="D72" s="88" t="s">
        <v>76</v>
      </c>
    </row>
    <row r="73" spans="1:4">
      <c r="A73" s="133" t="s">
        <v>90</v>
      </c>
      <c r="B73" s="134" t="s">
        <v>91</v>
      </c>
      <c r="C73" s="135"/>
      <c r="D73" s="108">
        <f>D45</f>
        <v>212.93</v>
      </c>
    </row>
    <row r="74" spans="1:4">
      <c r="A74" s="133" t="s">
        <v>99</v>
      </c>
      <c r="B74" s="136" t="s">
        <v>100</v>
      </c>
      <c r="C74" s="137"/>
      <c r="D74" s="108">
        <f>D60</f>
        <v>847.47</v>
      </c>
    </row>
    <row r="75" spans="1:4">
      <c r="A75" s="133" t="s">
        <v>113</v>
      </c>
      <c r="B75" s="136" t="s">
        <v>114</v>
      </c>
      <c r="C75" s="137"/>
      <c r="D75" s="108">
        <f>D70</f>
        <v>512</v>
      </c>
    </row>
    <row r="76" ht="15.75" spans="1:4">
      <c r="A76" s="98" t="s">
        <v>123</v>
      </c>
      <c r="B76" s="99"/>
      <c r="C76" s="99"/>
      <c r="D76" s="138">
        <f>TRUNC(SUM(D73:D75),2)</f>
        <v>1572.4</v>
      </c>
    </row>
    <row r="77" spans="4:4">
      <c r="D77" s="57"/>
    </row>
    <row r="78" spans="1:4">
      <c r="A78" s="139" t="s">
        <v>124</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125</v>
      </c>
      <c r="B94" s="141"/>
      <c r="C94" s="141"/>
      <c r="D94" s="142"/>
    </row>
    <row r="95" spans="1:4">
      <c r="A95" s="85">
        <v>3</v>
      </c>
      <c r="B95" s="143" t="s">
        <v>126</v>
      </c>
      <c r="C95" s="70" t="s">
        <v>92</v>
      </c>
      <c r="D95" s="88" t="s">
        <v>76</v>
      </c>
    </row>
    <row r="96" customHeight="1" spans="1:4">
      <c r="A96" s="89" t="s">
        <v>77</v>
      </c>
      <c r="B96" s="90" t="s">
        <v>127</v>
      </c>
      <c r="C96" s="144">
        <f>1/12*2%</f>
        <v>0.00166666666666667</v>
      </c>
      <c r="D96" s="108">
        <f>C96*$D$33</f>
        <v>3.194</v>
      </c>
    </row>
    <row r="97" customHeight="1" spans="1:4">
      <c r="A97" s="89" t="s">
        <v>79</v>
      </c>
      <c r="B97" s="90" t="s">
        <v>128</v>
      </c>
      <c r="C97" s="145">
        <f>C96*8%</f>
        <v>0.000133333333333333</v>
      </c>
      <c r="D97" s="108">
        <f t="shared" ref="D97:D101" si="1">C97*$D$33</f>
        <v>0.25552</v>
      </c>
    </row>
    <row r="98" customHeight="1" spans="1:5">
      <c r="A98" s="89" t="s">
        <v>81</v>
      </c>
      <c r="B98" s="90" t="s">
        <v>129</v>
      </c>
      <c r="C98" s="144">
        <f>0.08*0.4*0.9*(1+2/12+(1/3*1/12))</f>
        <v>0.0344</v>
      </c>
      <c r="D98" s="108">
        <f t="shared" si="1"/>
        <v>65.92416</v>
      </c>
      <c r="E98" s="146"/>
    </row>
    <row r="99" customHeight="1" spans="1:4">
      <c r="A99" s="89" t="s">
        <v>83</v>
      </c>
      <c r="B99" s="90" t="s">
        <v>130</v>
      </c>
      <c r="C99" s="144">
        <f>(7/30)/12</f>
        <v>0.0194444444444444</v>
      </c>
      <c r="D99" s="108">
        <f t="shared" si="1"/>
        <v>37.2633333333333</v>
      </c>
    </row>
    <row r="100" customHeight="1" spans="1:4">
      <c r="A100" s="89" t="s">
        <v>85</v>
      </c>
      <c r="B100" s="90" t="s">
        <v>131</v>
      </c>
      <c r="C100" s="144">
        <f>C60*C99</f>
        <v>0.00773888888888889</v>
      </c>
      <c r="D100" s="108">
        <f t="shared" si="1"/>
        <v>14.8308066666667</v>
      </c>
    </row>
    <row r="101" customHeight="1" spans="1:4">
      <c r="A101" s="89" t="s">
        <v>106</v>
      </c>
      <c r="B101" s="90" t="s">
        <v>132</v>
      </c>
      <c r="C101" s="145">
        <f>C99*0.08*0.4</f>
        <v>0.000622222222222222</v>
      </c>
      <c r="D101" s="108">
        <f t="shared" si="1"/>
        <v>1.19242666666667</v>
      </c>
    </row>
    <row r="102" ht="15.75" spans="1:4">
      <c r="A102" s="98" t="s">
        <v>121</v>
      </c>
      <c r="B102" s="147"/>
      <c r="C102" s="148">
        <f>SUM(C96:C101)</f>
        <v>0.0640055555555556</v>
      </c>
      <c r="D102" s="138">
        <f>TRUNC(SUM(D96:D101),2)</f>
        <v>122.66</v>
      </c>
    </row>
    <row r="103" spans="4:4">
      <c r="D103" s="57"/>
    </row>
    <row r="104" spans="1:4">
      <c r="A104" s="139" t="s">
        <v>133</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134</v>
      </c>
      <c r="B128" s="102"/>
      <c r="C128" s="102"/>
      <c r="D128" s="103"/>
    </row>
    <row r="129" spans="1:4">
      <c r="A129" s="85" t="s">
        <v>135</v>
      </c>
      <c r="B129" s="70" t="s">
        <v>136</v>
      </c>
      <c r="C129" s="70" t="s">
        <v>92</v>
      </c>
      <c r="D129" s="88" t="s">
        <v>76</v>
      </c>
    </row>
    <row r="130" spans="1:8">
      <c r="A130" s="89" t="s">
        <v>77</v>
      </c>
      <c r="B130" s="72" t="s">
        <v>137</v>
      </c>
      <c r="C130" s="149">
        <f>1/12</f>
        <v>0.0833333333333333</v>
      </c>
      <c r="D130" s="108">
        <f>C130*($D$33+$D$66)</f>
        <v>159.7</v>
      </c>
      <c r="E130" s="96"/>
      <c r="F130" s="150"/>
      <c r="G130" s="151"/>
      <c r="H130" s="151"/>
    </row>
    <row r="131" spans="1:4">
      <c r="A131" s="89" t="s">
        <v>79</v>
      </c>
      <c r="B131" s="72" t="s">
        <v>138</v>
      </c>
      <c r="C131" s="149">
        <f>5/30/12</f>
        <v>0.0138888888888889</v>
      </c>
      <c r="D131" s="108">
        <f t="shared" ref="D131:D134" si="2">C131*($D$33+$D$66)</f>
        <v>26.6166666666667</v>
      </c>
    </row>
    <row r="132" spans="1:5">
      <c r="A132" s="89" t="s">
        <v>81</v>
      </c>
      <c r="B132" s="72" t="s">
        <v>139</v>
      </c>
      <c r="C132" s="149">
        <f>5/30/12*0.0157</f>
        <v>0.000218055555555556</v>
      </c>
      <c r="D132" s="108">
        <f t="shared" si="2"/>
        <v>0.417881666666667</v>
      </c>
      <c r="E132" s="152"/>
    </row>
    <row r="133" spans="1:4">
      <c r="A133" s="89" t="s">
        <v>83</v>
      </c>
      <c r="B133" s="72" t="s">
        <v>140</v>
      </c>
      <c r="C133" s="149">
        <f>15/30/12*0.08</f>
        <v>0.00333333333333333</v>
      </c>
      <c r="D133" s="108">
        <f t="shared" si="2"/>
        <v>6.388</v>
      </c>
    </row>
    <row r="134" spans="1:6">
      <c r="A134" s="89" t="s">
        <v>85</v>
      </c>
      <c r="B134" s="72" t="s">
        <v>141</v>
      </c>
      <c r="C134" s="149">
        <f>(4/12)*((1/12)+(1/3*1/12))*0.0157</f>
        <v>0.000581481481481481</v>
      </c>
      <c r="D134" s="108">
        <f t="shared" si="2"/>
        <v>1.11435111111111</v>
      </c>
      <c r="E134" s="94"/>
      <c r="F134" s="95"/>
    </row>
    <row r="135" spans="1:6">
      <c r="A135" s="89" t="s">
        <v>106</v>
      </c>
      <c r="B135" s="72" t="s">
        <v>142</v>
      </c>
      <c r="C135" s="153"/>
      <c r="D135" s="108">
        <f t="shared" ref="D135" si="3">C135*$D$33</f>
        <v>0</v>
      </c>
      <c r="F135" s="154"/>
    </row>
    <row r="136" ht="14.25" customHeight="1" spans="1:6">
      <c r="A136" s="89" t="s">
        <v>108</v>
      </c>
      <c r="B136" s="72" t="s">
        <v>143</v>
      </c>
      <c r="C136" s="153">
        <f>SUM(C130:C133)*(2/12+1/12/3)</f>
        <v>0.0195948688271605</v>
      </c>
      <c r="D136" s="108">
        <f t="shared" ref="D136" si="4">C136*$D$33</f>
        <v>37.5516066203704</v>
      </c>
      <c r="F136" s="154"/>
    </row>
    <row r="137" spans="1:6">
      <c r="A137" s="89" t="s">
        <v>110</v>
      </c>
      <c r="B137" s="72" t="s">
        <v>144</v>
      </c>
      <c r="C137" s="153">
        <f>SUM(C130:C134)*C60</f>
        <v>0.0403393268518518</v>
      </c>
      <c r="D137" s="108">
        <f>C137*($D$33+$D$66)</f>
        <v>77.3062859788889</v>
      </c>
      <c r="F137" s="154"/>
    </row>
    <row r="138" spans="1:4">
      <c r="A138" s="109" t="s">
        <v>87</v>
      </c>
      <c r="B138" s="87"/>
      <c r="C138" s="131"/>
      <c r="D138" s="111">
        <f>TRUNC(SUM(D130:D135),2)</f>
        <v>194.23</v>
      </c>
    </row>
    <row r="139" s="54" customFormat="1" ht="5.25" customHeight="1" spans="1:4">
      <c r="A139" s="121"/>
      <c r="B139" s="122"/>
      <c r="D139" s="123"/>
    </row>
    <row r="140" spans="1:4">
      <c r="A140" s="85" t="s">
        <v>145</v>
      </c>
      <c r="B140" s="70" t="s">
        <v>146</v>
      </c>
      <c r="C140" s="33"/>
      <c r="D140" s="88" t="s">
        <v>76</v>
      </c>
    </row>
    <row r="141" spans="1:4">
      <c r="A141" s="89" t="s">
        <v>77</v>
      </c>
      <c r="B141" s="72" t="s">
        <v>147</v>
      </c>
      <c r="C141" s="155"/>
      <c r="D141" s="91">
        <v>0</v>
      </c>
    </row>
    <row r="142" spans="1:4">
      <c r="A142" s="109" t="s">
        <v>148</v>
      </c>
      <c r="B142" s="87"/>
      <c r="C142" s="131"/>
      <c r="D142" s="111">
        <f>SUM(D141)</f>
        <v>0</v>
      </c>
    </row>
    <row r="143" s="54" customFormat="1" ht="5.25" customHeight="1" spans="1:4">
      <c r="A143" s="121"/>
      <c r="B143" s="122"/>
      <c r="D143" s="123"/>
    </row>
    <row r="144" spans="1:4">
      <c r="A144" s="109">
        <v>4</v>
      </c>
      <c r="B144" s="124" t="s">
        <v>149</v>
      </c>
      <c r="C144" s="156"/>
      <c r="D144" s="88" t="s">
        <v>76</v>
      </c>
    </row>
    <row r="145" spans="1:4">
      <c r="A145" s="133" t="s">
        <v>135</v>
      </c>
      <c r="B145" s="157" t="s">
        <v>136</v>
      </c>
      <c r="C145" s="158"/>
      <c r="D145" s="159">
        <f>D138</f>
        <v>194.23</v>
      </c>
    </row>
    <row r="146" spans="1:4">
      <c r="A146" s="133" t="s">
        <v>145</v>
      </c>
      <c r="B146" s="157" t="s">
        <v>146</v>
      </c>
      <c r="C146" s="160"/>
      <c r="D146" s="159">
        <f>D142</f>
        <v>0</v>
      </c>
    </row>
    <row r="147" ht="15.75" spans="1:4">
      <c r="A147" s="98" t="s">
        <v>150</v>
      </c>
      <c r="B147" s="99"/>
      <c r="C147" s="99"/>
      <c r="D147" s="138">
        <f>TRUNC(SUM(D145:D146),2)</f>
        <v>194.23</v>
      </c>
    </row>
    <row r="148" s="55" customFormat="1" ht="15.75" spans="1:10">
      <c r="A148" s="161"/>
      <c r="B148" s="161"/>
      <c r="C148" s="162"/>
      <c r="D148" s="162"/>
      <c r="E148" s="57"/>
      <c r="F148" s="57"/>
      <c r="G148" s="57"/>
      <c r="H148" s="57"/>
      <c r="I148" s="57"/>
      <c r="J148" s="57"/>
    </row>
    <row r="149" s="55" customFormat="1" spans="1:10">
      <c r="A149" s="140" t="s">
        <v>151</v>
      </c>
      <c r="B149" s="141"/>
      <c r="C149" s="141"/>
      <c r="D149" s="142"/>
      <c r="E149" s="57"/>
      <c r="F149" s="57"/>
      <c r="G149" s="163"/>
      <c r="H149" s="57"/>
      <c r="I149" s="57"/>
      <c r="J149" s="57"/>
    </row>
    <row r="150" spans="1:7">
      <c r="A150" s="85">
        <v>5</v>
      </c>
      <c r="B150" s="143" t="s">
        <v>152</v>
      </c>
      <c r="C150" s="131"/>
      <c r="D150" s="88" t="s">
        <v>76</v>
      </c>
      <c r="G150" s="94"/>
    </row>
    <row r="151" spans="1:9">
      <c r="A151" s="89" t="s">
        <v>77</v>
      </c>
      <c r="B151" s="136" t="s">
        <v>153</v>
      </c>
      <c r="C151" s="164"/>
      <c r="D151" s="91">
        <f>Uniformes_EPI_EPC!F96</f>
        <v>171.27</v>
      </c>
      <c r="G151" s="165"/>
      <c r="I151" s="94"/>
    </row>
    <row r="152" spans="1:4">
      <c r="A152" s="89" t="s">
        <v>79</v>
      </c>
      <c r="B152" s="136" t="s">
        <v>154</v>
      </c>
      <c r="C152" s="164"/>
      <c r="D152" s="91">
        <f>Uniformes_EPI_EPC!F98</f>
        <v>60.3375</v>
      </c>
    </row>
    <row r="153" spans="1:7">
      <c r="A153" s="89" t="s">
        <v>81</v>
      </c>
      <c r="B153" s="136" t="s">
        <v>155</v>
      </c>
      <c r="C153" s="164"/>
      <c r="D153" s="91">
        <f>Materiais!F223</f>
        <v>420.756666666667</v>
      </c>
      <c r="G153" s="163"/>
    </row>
    <row r="154" spans="1:7">
      <c r="A154" s="89" t="s">
        <v>83</v>
      </c>
      <c r="B154" s="136" t="s">
        <v>156</v>
      </c>
      <c r="C154" s="164"/>
      <c r="D154" s="166">
        <f>Equipamentos!F92</f>
        <v>230.9</v>
      </c>
      <c r="G154" s="163"/>
    </row>
    <row r="155" spans="1:7">
      <c r="A155" s="89" t="s">
        <v>85</v>
      </c>
      <c r="B155" s="136" t="s">
        <v>157</v>
      </c>
      <c r="C155" s="164"/>
      <c r="D155" s="166"/>
      <c r="G155" s="163"/>
    </row>
    <row r="156" ht="15.75" spans="1:7">
      <c r="A156" s="98" t="s">
        <v>158</v>
      </c>
      <c r="B156" s="99"/>
      <c r="C156" s="147"/>
      <c r="D156" s="138">
        <f>TRUNC(SUM(D151:D155),2)</f>
        <v>883.26</v>
      </c>
      <c r="G156" s="163"/>
    </row>
    <row r="157" ht="15.75" spans="1:4">
      <c r="A157" s="167"/>
      <c r="B157" s="167"/>
      <c r="C157" s="167"/>
      <c r="D157" s="167"/>
    </row>
    <row r="158" s="56" customFormat="1" spans="1:7">
      <c r="A158" s="140" t="s">
        <v>159</v>
      </c>
      <c r="B158" s="141"/>
      <c r="C158" s="141"/>
      <c r="D158" s="142"/>
      <c r="G158" s="168"/>
    </row>
    <row r="159" spans="1:4">
      <c r="A159" s="85">
        <v>6</v>
      </c>
      <c r="B159" s="70" t="s">
        <v>160</v>
      </c>
      <c r="C159" s="70" t="s">
        <v>92</v>
      </c>
      <c r="D159" s="88" t="s">
        <v>76</v>
      </c>
    </row>
    <row r="160" spans="1:4">
      <c r="A160" s="89" t="s">
        <v>77</v>
      </c>
      <c r="B160" s="72" t="s">
        <v>161</v>
      </c>
      <c r="C160" s="120">
        <v>0.05</v>
      </c>
      <c r="D160" s="106">
        <f>C160*(D33+D76+D102+D147+D156)</f>
        <v>234.4475</v>
      </c>
    </row>
    <row r="161" spans="1:4">
      <c r="A161" s="89" t="s">
        <v>79</v>
      </c>
      <c r="B161" s="72" t="s">
        <v>162</v>
      </c>
      <c r="C161" s="120">
        <v>0.08</v>
      </c>
      <c r="D161" s="106">
        <f>C161*(D33+D76+D102+D147+D156+D160)</f>
        <v>393.8718</v>
      </c>
    </row>
    <row r="162" customHeight="1" spans="1:4">
      <c r="A162" s="169" t="s">
        <v>163</v>
      </c>
      <c r="B162" s="170"/>
      <c r="C162" s="171">
        <f>SUM(C160:C161)</f>
        <v>0.13</v>
      </c>
      <c r="D162" s="172">
        <f>TRUNC(SUM(D160:D161),2)</f>
        <v>628.31</v>
      </c>
    </row>
    <row r="163" s="54" customFormat="1" ht="14.25" customHeight="1" spans="1:4">
      <c r="A163" s="121"/>
      <c r="B163" s="122"/>
      <c r="D163" s="123"/>
    </row>
    <row r="164" spans="1:4">
      <c r="A164" s="173" t="s">
        <v>81</v>
      </c>
      <c r="B164" s="174" t="s">
        <v>164</v>
      </c>
      <c r="C164" s="175"/>
      <c r="D164" s="176"/>
    </row>
    <row r="165" spans="1:4">
      <c r="A165" s="89" t="s">
        <v>165</v>
      </c>
      <c r="B165" s="72" t="s">
        <v>166</v>
      </c>
      <c r="C165" s="120">
        <f>0.65%+3%</f>
        <v>0.0365</v>
      </c>
      <c r="D165" s="108">
        <f>C165*(D33+D76+D102+D147+D156+D162)/(1-C168)</f>
        <v>212.457569786535</v>
      </c>
    </row>
    <row r="166" spans="1:4">
      <c r="A166" s="89" t="s">
        <v>167</v>
      </c>
      <c r="B166" s="72" t="s">
        <v>168</v>
      </c>
      <c r="C166" s="144">
        <v>0</v>
      </c>
      <c r="D166" s="108">
        <f>C166*(D33+D76+D102+D147+D156+D162)/(1-C168)</f>
        <v>0</v>
      </c>
    </row>
    <row r="167" spans="1:4">
      <c r="A167" s="89" t="s">
        <v>169</v>
      </c>
      <c r="B167" s="72" t="s">
        <v>170</v>
      </c>
      <c r="C167" s="144">
        <v>0.05</v>
      </c>
      <c r="D167" s="108">
        <f>C167*(D33+D76+D102+D147+D156+D162)/(1-C168)</f>
        <v>291.03776683087</v>
      </c>
    </row>
    <row r="168" spans="1:4">
      <c r="A168" s="169" t="s">
        <v>171</v>
      </c>
      <c r="B168" s="177"/>
      <c r="C168" s="171">
        <f>SUM(C165:C167)</f>
        <v>0.0865</v>
      </c>
      <c r="D168" s="178">
        <f>SUM(D165:D167)</f>
        <v>503.495336617406</v>
      </c>
    </row>
    <row r="169" ht="15.75" spans="1:4">
      <c r="A169" s="179" t="s">
        <v>172</v>
      </c>
      <c r="B169" s="180"/>
      <c r="C169" s="148">
        <f>C162+C168</f>
        <v>0.2165</v>
      </c>
      <c r="D169" s="138">
        <f>TRUNC((D168+D162),2)</f>
        <v>1131.8</v>
      </c>
    </row>
    <row r="170" s="55" customFormat="1" ht="15.75" spans="1:10">
      <c r="A170" s="181"/>
      <c r="B170" s="161"/>
      <c r="C170" s="182"/>
      <c r="D170" s="183"/>
      <c r="E170" s="57"/>
      <c r="F170" s="57"/>
      <c r="G170" s="57"/>
      <c r="H170" s="57"/>
      <c r="I170" s="57"/>
      <c r="J170" s="57"/>
    </row>
    <row r="171" customHeight="1" spans="1:4">
      <c r="A171" s="140" t="s">
        <v>173</v>
      </c>
      <c r="B171" s="141"/>
      <c r="C171" s="141"/>
      <c r="D171" s="142"/>
    </row>
    <row r="172" customHeight="1" spans="1:4">
      <c r="A172" s="184" t="s">
        <v>174</v>
      </c>
      <c r="B172" s="132"/>
      <c r="C172" s="156"/>
      <c r="D172" s="88" t="s">
        <v>76</v>
      </c>
    </row>
    <row r="173" s="56" customFormat="1" spans="1:4">
      <c r="A173" s="133" t="s">
        <v>77</v>
      </c>
      <c r="B173" s="136" t="s">
        <v>73</v>
      </c>
      <c r="C173" s="164"/>
      <c r="D173" s="108">
        <f>D33</f>
        <v>1916.4</v>
      </c>
    </row>
    <row r="174" customHeight="1" spans="1:4">
      <c r="A174" s="133" t="s">
        <v>79</v>
      </c>
      <c r="B174" s="136" t="s">
        <v>89</v>
      </c>
      <c r="C174" s="164"/>
      <c r="D174" s="108">
        <f>D76</f>
        <v>1572.4</v>
      </c>
    </row>
    <row r="175" spans="1:4">
      <c r="A175" s="133" t="s">
        <v>81</v>
      </c>
      <c r="B175" s="136" t="s">
        <v>125</v>
      </c>
      <c r="C175" s="164"/>
      <c r="D175" s="108">
        <f>D102</f>
        <v>122.66</v>
      </c>
    </row>
    <row r="176" spans="1:4">
      <c r="A176" s="133" t="s">
        <v>83</v>
      </c>
      <c r="B176" s="136" t="s">
        <v>134</v>
      </c>
      <c r="C176" s="164"/>
      <c r="D176" s="108">
        <f>D147</f>
        <v>194.23</v>
      </c>
    </row>
    <row r="177" customHeight="1" spans="1:4">
      <c r="A177" s="133" t="s">
        <v>85</v>
      </c>
      <c r="B177" s="136" t="s">
        <v>151</v>
      </c>
      <c r="C177" s="164"/>
      <c r="D177" s="108">
        <f>D156</f>
        <v>883.26</v>
      </c>
    </row>
    <row r="178" customHeight="1" spans="1:4">
      <c r="A178" s="109" t="s">
        <v>175</v>
      </c>
      <c r="B178" s="87"/>
      <c r="C178" s="87"/>
      <c r="D178" s="111">
        <f>TRUNC(SUM(D173:D177),2)</f>
        <v>4688.95</v>
      </c>
    </row>
    <row r="179" spans="1:4">
      <c r="A179" s="133" t="s">
        <v>106</v>
      </c>
      <c r="B179" s="185" t="s">
        <v>159</v>
      </c>
      <c r="C179" s="185"/>
      <c r="D179" s="108">
        <f>D169</f>
        <v>1131.8</v>
      </c>
    </row>
    <row r="180" customHeight="1" spans="1:4">
      <c r="A180" s="98" t="s">
        <v>176</v>
      </c>
      <c r="B180" s="99"/>
      <c r="C180" s="99"/>
      <c r="D180" s="138">
        <f>TRUNC(SUM(D178:D179),2)</f>
        <v>5820.75</v>
      </c>
    </row>
    <row r="181" s="55" customFormat="1" ht="15.75" spans="1:10">
      <c r="A181" s="181"/>
      <c r="B181" s="161"/>
      <c r="C181" s="182"/>
      <c r="D181" s="183"/>
      <c r="E181" s="57"/>
      <c r="F181" s="57"/>
      <c r="G181" s="57"/>
      <c r="H181" s="57"/>
      <c r="I181" s="57"/>
      <c r="J181" s="57"/>
    </row>
    <row r="182" customHeight="1" spans="1:4">
      <c r="A182" s="140" t="s">
        <v>177</v>
      </c>
      <c r="B182" s="141"/>
      <c r="C182" s="141"/>
      <c r="D182" s="142"/>
    </row>
    <row r="183" ht="16.5" customHeight="1" spans="1:6">
      <c r="A183" s="186" t="s">
        <v>178</v>
      </c>
      <c r="B183" s="187" t="s">
        <v>179</v>
      </c>
      <c r="C183" s="188"/>
      <c r="D183" s="108">
        <f>D180</f>
        <v>5820.75</v>
      </c>
      <c r="F183" s="94"/>
    </row>
    <row r="184" customHeight="1" spans="1:4">
      <c r="A184" s="89" t="s">
        <v>180</v>
      </c>
      <c r="B184" s="187" t="s">
        <v>181</v>
      </c>
      <c r="C184" s="188"/>
      <c r="D184" s="189">
        <v>1</v>
      </c>
    </row>
    <row r="185" customHeight="1" spans="1:4">
      <c r="A185" s="98" t="s">
        <v>182</v>
      </c>
      <c r="B185" s="99"/>
      <c r="C185" s="147"/>
      <c r="D185" s="138">
        <f>TRUNC(D183*D184,2)</f>
        <v>5820.75</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78:D92"/>
    <mergeCell ref="A104:D126"/>
    <mergeCell ref="A35:D39"/>
    <mergeCell ref="A47:B49"/>
  </mergeCells>
  <pageMargins left="0.511811024" right="0.511811024" top="0.787401575" bottom="0.787401575" header="0.31496062" footer="0.31496062"/>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topLeftCell="A138" workbookViewId="0">
      <selection activeCell="D153" sqref="D153"/>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55</v>
      </c>
      <c r="B2" s="60"/>
      <c r="C2" s="61"/>
      <c r="D2" s="62"/>
    </row>
    <row r="3" spans="1:4">
      <c r="A3" s="63" t="s">
        <v>56</v>
      </c>
      <c r="B3" s="64"/>
      <c r="C3" s="64"/>
      <c r="D3" s="65"/>
    </row>
    <row r="4" spans="1:4">
      <c r="A4" s="66" t="s">
        <v>57</v>
      </c>
      <c r="B4" s="64"/>
      <c r="C4" s="64"/>
      <c r="D4" s="65"/>
    </row>
    <row r="5" spans="1:4">
      <c r="A5" s="66" t="s">
        <v>58</v>
      </c>
      <c r="B5" s="64"/>
      <c r="C5" s="64"/>
      <c r="D5" s="65"/>
    </row>
    <row r="6" spans="1:4">
      <c r="A6" s="66" t="s">
        <v>59</v>
      </c>
      <c r="B6" s="64"/>
      <c r="C6" s="64"/>
      <c r="D6" s="65"/>
    </row>
    <row r="7" s="53" customFormat="1" ht="14.25" customHeight="1" spans="1:4">
      <c r="A7" s="67"/>
      <c r="B7" s="68"/>
      <c r="C7" s="67"/>
      <c r="D7" s="69"/>
    </row>
    <row r="8" spans="1:4">
      <c r="A8" s="70" t="s">
        <v>60</v>
      </c>
      <c r="B8" s="70"/>
      <c r="C8" s="70"/>
      <c r="D8" s="70"/>
    </row>
    <row r="9" customHeight="1" spans="1:4">
      <c r="A9" s="71">
        <v>1</v>
      </c>
      <c r="B9" s="72" t="s">
        <v>61</v>
      </c>
      <c r="C9" s="44" t="s">
        <v>62</v>
      </c>
      <c r="D9" s="44"/>
    </row>
    <row r="10" spans="1:4">
      <c r="A10" s="71">
        <v>2</v>
      </c>
      <c r="B10" s="72" t="s">
        <v>63</v>
      </c>
      <c r="C10" s="73">
        <v>45292</v>
      </c>
      <c r="D10" s="73"/>
    </row>
    <row r="11" customHeight="1" spans="1:4">
      <c r="A11" s="71">
        <v>3</v>
      </c>
      <c r="B11" s="72" t="s">
        <v>64</v>
      </c>
      <c r="C11" s="74" t="s">
        <v>183</v>
      </c>
      <c r="D11" s="75"/>
    </row>
    <row r="12" spans="1:4">
      <c r="A12" s="71">
        <v>4</v>
      </c>
      <c r="B12" s="72" t="s">
        <v>66</v>
      </c>
      <c r="C12" s="74" t="s">
        <v>184</v>
      </c>
      <c r="D12" s="75"/>
    </row>
    <row r="13" spans="1:4">
      <c r="A13" s="71">
        <v>5</v>
      </c>
      <c r="B13" s="72" t="s">
        <v>68</v>
      </c>
      <c r="C13" s="76">
        <v>220</v>
      </c>
      <c r="D13" s="77"/>
    </row>
    <row r="14" spans="1:4">
      <c r="A14" s="71">
        <v>6</v>
      </c>
      <c r="B14" s="72" t="s">
        <v>185</v>
      </c>
      <c r="C14" s="78">
        <v>1414.45</v>
      </c>
      <c r="D14" s="78"/>
    </row>
    <row r="15" ht="17.25" customHeight="1" spans="1:4">
      <c r="A15" s="71">
        <v>7</v>
      </c>
      <c r="B15" s="72" t="s">
        <v>70</v>
      </c>
      <c r="C15" s="76">
        <v>12</v>
      </c>
      <c r="D15" s="77"/>
    </row>
    <row r="16" ht="17.25" customHeight="1" spans="1:4">
      <c r="A16" s="71">
        <v>8</v>
      </c>
      <c r="B16" s="72" t="s">
        <v>71</v>
      </c>
      <c r="C16" s="76">
        <v>1</v>
      </c>
      <c r="D16" s="77"/>
    </row>
    <row r="17" spans="1:9">
      <c r="A17" s="79"/>
      <c r="F17" s="80"/>
      <c r="G17" s="80"/>
      <c r="H17" s="80"/>
      <c r="I17" s="80"/>
    </row>
    <row r="18" spans="1:9">
      <c r="A18" s="81" t="s">
        <v>72</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73</v>
      </c>
      <c r="B26" s="83"/>
      <c r="C26" s="83"/>
      <c r="D26" s="84"/>
    </row>
    <row r="27" spans="1:4">
      <c r="A27" s="85" t="s">
        <v>74</v>
      </c>
      <c r="B27" s="86" t="s">
        <v>75</v>
      </c>
      <c r="C27" s="87"/>
      <c r="D27" s="88" t="s">
        <v>76</v>
      </c>
    </row>
    <row r="28" spans="1:4">
      <c r="A28" s="89" t="s">
        <v>77</v>
      </c>
      <c r="B28" s="90" t="s">
        <v>78</v>
      </c>
      <c r="C28" s="71"/>
      <c r="D28" s="91">
        <f>C14</f>
        <v>1414.45</v>
      </c>
    </row>
    <row r="29" spans="1:4">
      <c r="A29" s="89" t="s">
        <v>79</v>
      </c>
      <c r="B29" s="90" t="s">
        <v>80</v>
      </c>
      <c r="C29" s="92"/>
      <c r="D29" s="91"/>
    </row>
    <row r="30" spans="1:7">
      <c r="A30" s="89" t="s">
        <v>81</v>
      </c>
      <c r="B30" s="90" t="s">
        <v>186</v>
      </c>
      <c r="C30" s="93"/>
      <c r="D30" s="91"/>
      <c r="E30" s="94"/>
      <c r="G30" s="95"/>
    </row>
    <row r="31" spans="1:5">
      <c r="A31" s="89" t="s">
        <v>83</v>
      </c>
      <c r="B31" s="90" t="s">
        <v>84</v>
      </c>
      <c r="C31" s="72"/>
      <c r="D31" s="91"/>
      <c r="E31" s="96"/>
    </row>
    <row r="32" spans="1:7">
      <c r="A32" s="71" t="s">
        <v>85</v>
      </c>
      <c r="B32" s="57" t="s">
        <v>86</v>
      </c>
      <c r="C32" s="97"/>
      <c r="D32" s="91"/>
      <c r="G32" s="94"/>
    </row>
    <row r="33" ht="15.75" customHeight="1" spans="1:6">
      <c r="A33" s="98" t="s">
        <v>87</v>
      </c>
      <c r="B33" s="99"/>
      <c r="C33" s="99"/>
      <c r="D33" s="100">
        <f>TRUNC(SUM(D28:D32),2)</f>
        <v>1414.45</v>
      </c>
      <c r="F33" s="94"/>
    </row>
    <row r="34" ht="15.75" customHeight="1" spans="4:4">
      <c r="D34" s="57"/>
    </row>
    <row r="35" ht="15.75" customHeight="1" spans="1:4">
      <c r="A35" s="81" t="s">
        <v>88</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89</v>
      </c>
      <c r="B41" s="102"/>
      <c r="C41" s="102"/>
      <c r="D41" s="103"/>
    </row>
    <row r="42" spans="1:4">
      <c r="A42" s="85" t="s">
        <v>90</v>
      </c>
      <c r="B42" s="104" t="s">
        <v>91</v>
      </c>
      <c r="C42" s="70" t="s">
        <v>92</v>
      </c>
      <c r="D42" s="88" t="s">
        <v>76</v>
      </c>
    </row>
    <row r="43" spans="1:4">
      <c r="A43" s="89" t="s">
        <v>77</v>
      </c>
      <c r="B43" s="72" t="s">
        <v>93</v>
      </c>
      <c r="C43" s="105">
        <f>1/12</f>
        <v>0.0833333333333333</v>
      </c>
      <c r="D43" s="106">
        <f>C43*D33</f>
        <v>117.870833333333</v>
      </c>
    </row>
    <row r="44" spans="1:4">
      <c r="A44" s="89" t="s">
        <v>79</v>
      </c>
      <c r="B44" s="72" t="s">
        <v>94</v>
      </c>
      <c r="C44" s="107">
        <f>(1/3)/12</f>
        <v>0.0277777777777778</v>
      </c>
      <c r="D44" s="108">
        <f>C44*D33</f>
        <v>39.2902777777778</v>
      </c>
    </row>
    <row r="45" customHeight="1" spans="1:4">
      <c r="A45" s="109" t="s">
        <v>95</v>
      </c>
      <c r="B45" s="87"/>
      <c r="C45" s="110">
        <f>SUM(C43:C44)</f>
        <v>0.111111111111111</v>
      </c>
      <c r="D45" s="111">
        <f>TRUNC(SUM(D43:D44),2)</f>
        <v>157.16</v>
      </c>
    </row>
    <row r="46" s="54" customFormat="1" customHeight="1" spans="1:4">
      <c r="A46" s="112"/>
      <c r="B46" s="52"/>
      <c r="C46" s="57"/>
      <c r="D46" s="113"/>
    </row>
    <row r="47" s="54" customFormat="1" customHeight="1" spans="1:4">
      <c r="A47" s="114" t="s">
        <v>96</v>
      </c>
      <c r="B47" s="115"/>
      <c r="C47" s="116" t="s">
        <v>97</v>
      </c>
      <c r="D47" s="117">
        <f>D33</f>
        <v>1414.45</v>
      </c>
    </row>
    <row r="48" s="54" customFormat="1" customHeight="1" spans="1:4">
      <c r="A48" s="114"/>
      <c r="B48" s="115"/>
      <c r="C48" s="116" t="s">
        <v>98</v>
      </c>
      <c r="D48" s="117">
        <f>D45</f>
        <v>157.16</v>
      </c>
    </row>
    <row r="49" s="54" customFormat="1" customHeight="1" spans="1:4">
      <c r="A49" s="114"/>
      <c r="B49" s="115"/>
      <c r="C49" s="116" t="s">
        <v>35</v>
      </c>
      <c r="D49" s="118">
        <f>TRUNC(SUM(D47:D48),2)</f>
        <v>1571.61</v>
      </c>
    </row>
    <row r="50" s="54" customFormat="1" customHeight="1" spans="1:4">
      <c r="A50" s="112"/>
      <c r="B50" s="52"/>
      <c r="C50" s="57"/>
      <c r="D50" s="113"/>
    </row>
    <row r="51" ht="30" spans="1:4">
      <c r="A51" s="85" t="s">
        <v>99</v>
      </c>
      <c r="B51" s="104" t="s">
        <v>100</v>
      </c>
      <c r="C51" s="70" t="s">
        <v>92</v>
      </c>
      <c r="D51" s="88" t="s">
        <v>76</v>
      </c>
    </row>
    <row r="52" spans="1:4">
      <c r="A52" s="89" t="s">
        <v>77</v>
      </c>
      <c r="B52" s="72" t="s">
        <v>101</v>
      </c>
      <c r="C52" s="107">
        <v>0.2</v>
      </c>
      <c r="D52" s="119">
        <f>C52*$D$49</f>
        <v>314.322</v>
      </c>
    </row>
    <row r="53" spans="1:4">
      <c r="A53" s="89" t="s">
        <v>79</v>
      </c>
      <c r="B53" s="72" t="s">
        <v>102</v>
      </c>
      <c r="C53" s="107">
        <v>0.025</v>
      </c>
      <c r="D53" s="119">
        <f t="shared" ref="D53:D59" si="0">C53*$D$49</f>
        <v>39.29025</v>
      </c>
    </row>
    <row r="54" spans="1:4">
      <c r="A54" s="89" t="s">
        <v>81</v>
      </c>
      <c r="B54" s="72" t="s">
        <v>103</v>
      </c>
      <c r="C54" s="120">
        <f>3%*2</f>
        <v>0.06</v>
      </c>
      <c r="D54" s="119">
        <f t="shared" si="0"/>
        <v>94.2966</v>
      </c>
    </row>
    <row r="55" spans="1:4">
      <c r="A55" s="89" t="s">
        <v>83</v>
      </c>
      <c r="B55" s="72" t="s">
        <v>104</v>
      </c>
      <c r="C55" s="107">
        <v>0.015</v>
      </c>
      <c r="D55" s="119">
        <f t="shared" si="0"/>
        <v>23.57415</v>
      </c>
    </row>
    <row r="56" spans="1:4">
      <c r="A56" s="89" t="s">
        <v>85</v>
      </c>
      <c r="B56" s="72" t="s">
        <v>105</v>
      </c>
      <c r="C56" s="107">
        <v>0.01</v>
      </c>
      <c r="D56" s="119">
        <f t="shared" si="0"/>
        <v>15.7161</v>
      </c>
    </row>
    <row r="57" spans="1:4">
      <c r="A57" s="89" t="s">
        <v>106</v>
      </c>
      <c r="B57" s="72" t="s">
        <v>107</v>
      </c>
      <c r="C57" s="107">
        <v>0.006</v>
      </c>
      <c r="D57" s="119">
        <f t="shared" si="0"/>
        <v>9.42966</v>
      </c>
    </row>
    <row r="58" spans="1:4">
      <c r="A58" s="89" t="s">
        <v>108</v>
      </c>
      <c r="B58" s="72" t="s">
        <v>109</v>
      </c>
      <c r="C58" s="107">
        <v>0.002</v>
      </c>
      <c r="D58" s="119">
        <f t="shared" si="0"/>
        <v>3.14322</v>
      </c>
    </row>
    <row r="59" spans="1:4">
      <c r="A59" s="89" t="s">
        <v>110</v>
      </c>
      <c r="B59" s="72" t="s">
        <v>111</v>
      </c>
      <c r="C59" s="107">
        <v>0.08</v>
      </c>
      <c r="D59" s="119">
        <f t="shared" si="0"/>
        <v>125.7288</v>
      </c>
    </row>
    <row r="60" spans="1:4">
      <c r="A60" s="85" t="s">
        <v>112</v>
      </c>
      <c r="B60" s="70"/>
      <c r="C60" s="110">
        <f>SUM(C52:C59)</f>
        <v>0.398</v>
      </c>
      <c r="D60" s="111">
        <f>TRUNC(SUM(D52:D59),2)</f>
        <v>625.5</v>
      </c>
    </row>
    <row r="61" s="54" customFormat="1" ht="12" customHeight="1" spans="1:4">
      <c r="A61" s="121"/>
      <c r="B61" s="122"/>
      <c r="D61" s="123"/>
    </row>
    <row r="62" spans="1:4">
      <c r="A62" s="85" t="s">
        <v>113</v>
      </c>
      <c r="B62" s="124" t="s">
        <v>114</v>
      </c>
      <c r="C62" s="70"/>
      <c r="D62" s="125" t="s">
        <v>76</v>
      </c>
    </row>
    <row r="63" spans="1:4">
      <c r="A63" s="89" t="s">
        <v>77</v>
      </c>
      <c r="B63" s="72" t="s">
        <v>115</v>
      </c>
      <c r="C63" s="126">
        <v>0</v>
      </c>
      <c r="D63" s="91">
        <f>IF(C63=0,0,(C63*15*2)-0.06*C14)</f>
        <v>0</v>
      </c>
    </row>
    <row r="64" spans="1:4">
      <c r="A64" s="127" t="s">
        <v>79</v>
      </c>
      <c r="B64" s="128" t="s">
        <v>116</v>
      </c>
      <c r="C64" s="126">
        <v>25</v>
      </c>
      <c r="D64" s="91">
        <f>(22*C64)-0.2*(22*C64)</f>
        <v>440</v>
      </c>
    </row>
    <row r="65" spans="1:4">
      <c r="A65" s="89" t="s">
        <v>81</v>
      </c>
      <c r="B65" s="72" t="s">
        <v>117</v>
      </c>
      <c r="C65" s="126"/>
      <c r="D65" s="91">
        <v>44</v>
      </c>
    </row>
    <row r="66" spans="1:4">
      <c r="A66" s="71" t="s">
        <v>83</v>
      </c>
      <c r="B66" s="72" t="s">
        <v>118</v>
      </c>
      <c r="C66" s="129">
        <v>0</v>
      </c>
      <c r="D66" s="78">
        <f>SUM(D28:D29)/220*1.5*C66</f>
        <v>0</v>
      </c>
    </row>
    <row r="67" spans="1:4">
      <c r="A67" s="71" t="s">
        <v>85</v>
      </c>
      <c r="B67" s="72" t="s">
        <v>119</v>
      </c>
      <c r="C67" s="130"/>
      <c r="D67" s="78">
        <v>22</v>
      </c>
    </row>
    <row r="68" spans="1:4">
      <c r="A68" s="71" t="s">
        <v>106</v>
      </c>
      <c r="B68" s="72" t="s">
        <v>120</v>
      </c>
      <c r="C68" s="130"/>
      <c r="D68" s="78">
        <v>6</v>
      </c>
    </row>
    <row r="69" spans="1:4">
      <c r="A69" s="71" t="s">
        <v>108</v>
      </c>
      <c r="B69" s="72" t="s">
        <v>86</v>
      </c>
      <c r="C69" s="130"/>
      <c r="D69" s="78"/>
    </row>
    <row r="70" spans="1:4">
      <c r="A70" s="109" t="s">
        <v>121</v>
      </c>
      <c r="B70" s="87"/>
      <c r="C70" s="131"/>
      <c r="D70" s="111">
        <f>TRUNC(SUM(D63:D69),2)</f>
        <v>512</v>
      </c>
    </row>
    <row r="71" s="54" customFormat="1" ht="13.5" customHeight="1" spans="1:4">
      <c r="A71" s="121"/>
      <c r="B71" s="122"/>
      <c r="D71" s="123"/>
    </row>
    <row r="72" customHeight="1" spans="1:4">
      <c r="A72" s="109">
        <v>2</v>
      </c>
      <c r="B72" s="124" t="s">
        <v>122</v>
      </c>
      <c r="C72" s="132"/>
      <c r="D72" s="88" t="s">
        <v>76</v>
      </c>
    </row>
    <row r="73" spans="1:4">
      <c r="A73" s="133" t="s">
        <v>90</v>
      </c>
      <c r="B73" s="134" t="s">
        <v>91</v>
      </c>
      <c r="C73" s="135"/>
      <c r="D73" s="108">
        <f>D45</f>
        <v>157.16</v>
      </c>
    </row>
    <row r="74" spans="1:4">
      <c r="A74" s="133" t="s">
        <v>99</v>
      </c>
      <c r="B74" s="136" t="s">
        <v>100</v>
      </c>
      <c r="C74" s="137"/>
      <c r="D74" s="108">
        <f>D60</f>
        <v>625.5</v>
      </c>
    </row>
    <row r="75" spans="1:4">
      <c r="A75" s="133" t="s">
        <v>113</v>
      </c>
      <c r="B75" s="136" t="s">
        <v>114</v>
      </c>
      <c r="C75" s="137"/>
      <c r="D75" s="108">
        <f>D70</f>
        <v>512</v>
      </c>
    </row>
    <row r="76" ht="15.75" spans="1:4">
      <c r="A76" s="98" t="s">
        <v>123</v>
      </c>
      <c r="B76" s="99"/>
      <c r="C76" s="99"/>
      <c r="D76" s="138">
        <f>TRUNC(SUM(D73:D75),2)</f>
        <v>1294.66</v>
      </c>
    </row>
    <row r="77" spans="4:4">
      <c r="D77" s="57"/>
    </row>
    <row r="78" spans="1:4">
      <c r="A78" s="139" t="s">
        <v>124</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125</v>
      </c>
      <c r="B94" s="141"/>
      <c r="C94" s="141"/>
      <c r="D94" s="142"/>
    </row>
    <row r="95" spans="1:4">
      <c r="A95" s="85">
        <v>3</v>
      </c>
      <c r="B95" s="143" t="s">
        <v>126</v>
      </c>
      <c r="C95" s="70" t="s">
        <v>92</v>
      </c>
      <c r="D95" s="88" t="s">
        <v>76</v>
      </c>
    </row>
    <row r="96" customHeight="1" spans="1:4">
      <c r="A96" s="89" t="s">
        <v>77</v>
      </c>
      <c r="B96" s="90" t="s">
        <v>127</v>
      </c>
      <c r="C96" s="144">
        <f>1/12*2%</f>
        <v>0.00166666666666667</v>
      </c>
      <c r="D96" s="108">
        <f>C96*$D$33</f>
        <v>2.35741666666667</v>
      </c>
    </row>
    <row r="97" customHeight="1" spans="1:4">
      <c r="A97" s="89" t="s">
        <v>79</v>
      </c>
      <c r="B97" s="90" t="s">
        <v>128</v>
      </c>
      <c r="C97" s="145">
        <f>C96*8%</f>
        <v>0.000133333333333333</v>
      </c>
      <c r="D97" s="108">
        <f t="shared" ref="D97:D101" si="1">C97*$D$33</f>
        <v>0.188593333333333</v>
      </c>
    </row>
    <row r="98" customHeight="1" spans="1:5">
      <c r="A98" s="89" t="s">
        <v>81</v>
      </c>
      <c r="B98" s="90" t="s">
        <v>129</v>
      </c>
      <c r="C98" s="144">
        <f>0.08*0.4*0.9*(1+2/12+(1/3*1/12))</f>
        <v>0.0344</v>
      </c>
      <c r="D98" s="108">
        <f t="shared" si="1"/>
        <v>48.65708</v>
      </c>
      <c r="E98" s="146"/>
    </row>
    <row r="99" customHeight="1" spans="1:4">
      <c r="A99" s="89" t="s">
        <v>83</v>
      </c>
      <c r="B99" s="90" t="s">
        <v>130</v>
      </c>
      <c r="C99" s="144">
        <f>(7/30)/12</f>
        <v>0.0194444444444444</v>
      </c>
      <c r="D99" s="108">
        <f t="shared" si="1"/>
        <v>27.5031944444444</v>
      </c>
    </row>
    <row r="100" customHeight="1" spans="1:4">
      <c r="A100" s="89" t="s">
        <v>85</v>
      </c>
      <c r="B100" s="90" t="s">
        <v>131</v>
      </c>
      <c r="C100" s="144">
        <f>C60*C99</f>
        <v>0.00773888888888889</v>
      </c>
      <c r="D100" s="108">
        <f t="shared" si="1"/>
        <v>10.9462713888889</v>
      </c>
    </row>
    <row r="101" customHeight="1" spans="1:4">
      <c r="A101" s="89" t="s">
        <v>106</v>
      </c>
      <c r="B101" s="90" t="s">
        <v>132</v>
      </c>
      <c r="C101" s="145">
        <f>C99*0.08*0.4</f>
        <v>0.000622222222222222</v>
      </c>
      <c r="D101" s="108">
        <f t="shared" si="1"/>
        <v>0.880102222222222</v>
      </c>
    </row>
    <row r="102" ht="15.75" spans="1:4">
      <c r="A102" s="98" t="s">
        <v>121</v>
      </c>
      <c r="B102" s="147"/>
      <c r="C102" s="148">
        <f>SUM(C96:C101)</f>
        <v>0.0640055555555556</v>
      </c>
      <c r="D102" s="138">
        <f>TRUNC(SUM(D96:D101),2)</f>
        <v>90.53</v>
      </c>
    </row>
    <row r="103" spans="4:4">
      <c r="D103" s="57"/>
    </row>
    <row r="104" spans="1:4">
      <c r="A104" s="139" t="s">
        <v>133</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134</v>
      </c>
      <c r="B128" s="102"/>
      <c r="C128" s="102"/>
      <c r="D128" s="103"/>
    </row>
    <row r="129" spans="1:4">
      <c r="A129" s="85" t="s">
        <v>135</v>
      </c>
      <c r="B129" s="70" t="s">
        <v>136</v>
      </c>
      <c r="C129" s="70" t="s">
        <v>92</v>
      </c>
      <c r="D129" s="88" t="s">
        <v>76</v>
      </c>
    </row>
    <row r="130" spans="1:8">
      <c r="A130" s="89" t="s">
        <v>77</v>
      </c>
      <c r="B130" s="72" t="s">
        <v>137</v>
      </c>
      <c r="C130" s="149">
        <f>1/12</f>
        <v>0.0833333333333333</v>
      </c>
      <c r="D130" s="108">
        <f>C130*($D$33+$D$66)</f>
        <v>117.870833333333</v>
      </c>
      <c r="E130" s="96"/>
      <c r="F130" s="150"/>
      <c r="G130" s="151"/>
      <c r="H130" s="151"/>
    </row>
    <row r="131" spans="1:4">
      <c r="A131" s="89" t="s">
        <v>79</v>
      </c>
      <c r="B131" s="72" t="s">
        <v>138</v>
      </c>
      <c r="C131" s="149">
        <f>5/30/12</f>
        <v>0.0138888888888889</v>
      </c>
      <c r="D131" s="108">
        <f t="shared" ref="D131:D134" si="2">C131*($D$33+$D$66)</f>
        <v>19.6451388888889</v>
      </c>
    </row>
    <row r="132" spans="1:5">
      <c r="A132" s="89" t="s">
        <v>81</v>
      </c>
      <c r="B132" s="72" t="s">
        <v>139</v>
      </c>
      <c r="C132" s="149">
        <f>5/30/12*0.0157</f>
        <v>0.000218055555555556</v>
      </c>
      <c r="D132" s="108">
        <f t="shared" si="2"/>
        <v>0.308428680555556</v>
      </c>
      <c r="E132" s="152"/>
    </row>
    <row r="133" spans="1:4">
      <c r="A133" s="89" t="s">
        <v>83</v>
      </c>
      <c r="B133" s="72" t="s">
        <v>140</v>
      </c>
      <c r="C133" s="149">
        <f>15/30/12*0.08</f>
        <v>0.00333333333333333</v>
      </c>
      <c r="D133" s="108">
        <f t="shared" si="2"/>
        <v>4.71483333333333</v>
      </c>
    </row>
    <row r="134" spans="1:6">
      <c r="A134" s="89" t="s">
        <v>85</v>
      </c>
      <c r="B134" s="72" t="s">
        <v>141</v>
      </c>
      <c r="C134" s="149">
        <f>(4/12)*((1/12)+(1/3*1/12))*0.0157</f>
        <v>0.000581481481481481</v>
      </c>
      <c r="D134" s="108">
        <f t="shared" si="2"/>
        <v>0.822476481481481</v>
      </c>
      <c r="E134" s="94"/>
      <c r="F134" s="95"/>
    </row>
    <row r="135" spans="1:6">
      <c r="A135" s="89" t="s">
        <v>106</v>
      </c>
      <c r="B135" s="72" t="s">
        <v>142</v>
      </c>
      <c r="C135" s="153"/>
      <c r="D135" s="108">
        <f t="shared" ref="D135:D136" si="3">C135*$D$33</f>
        <v>0</v>
      </c>
      <c r="F135" s="154"/>
    </row>
    <row r="136" ht="14.25" customHeight="1" spans="1:6">
      <c r="A136" s="89" t="s">
        <v>108</v>
      </c>
      <c r="B136" s="72" t="s">
        <v>143</v>
      </c>
      <c r="C136" s="153">
        <f>SUM(C130:C133)*(2/12+1/12/3)</f>
        <v>0.0195948688271605</v>
      </c>
      <c r="D136" s="108">
        <f t="shared" si="3"/>
        <v>27.7159622125772</v>
      </c>
      <c r="F136" s="154"/>
    </row>
    <row r="137" spans="1:6">
      <c r="A137" s="89" t="s">
        <v>110</v>
      </c>
      <c r="B137" s="72" t="s">
        <v>144</v>
      </c>
      <c r="C137" s="153">
        <f>SUM(C130:C134)*C60</f>
        <v>0.0403393268518518</v>
      </c>
      <c r="D137" s="108">
        <f>C137*($D$33+$D$66)</f>
        <v>57.0579608656018</v>
      </c>
      <c r="F137" s="154"/>
    </row>
    <row r="138" spans="1:4">
      <c r="A138" s="109" t="s">
        <v>87</v>
      </c>
      <c r="B138" s="87"/>
      <c r="C138" s="131"/>
      <c r="D138" s="111">
        <f>TRUNC(SUM(D130:D135),2)</f>
        <v>143.36</v>
      </c>
    </row>
    <row r="139" s="54" customFormat="1" ht="5.25" customHeight="1" spans="1:4">
      <c r="A139" s="121"/>
      <c r="B139" s="122"/>
      <c r="D139" s="123"/>
    </row>
    <row r="140" spans="1:4">
      <c r="A140" s="85" t="s">
        <v>145</v>
      </c>
      <c r="B140" s="70" t="s">
        <v>146</v>
      </c>
      <c r="C140" s="33"/>
      <c r="D140" s="88" t="s">
        <v>76</v>
      </c>
    </row>
    <row r="141" spans="1:4">
      <c r="A141" s="89" t="s">
        <v>77</v>
      </c>
      <c r="B141" s="72" t="s">
        <v>147</v>
      </c>
      <c r="C141" s="155"/>
      <c r="D141" s="91">
        <v>0</v>
      </c>
    </row>
    <row r="142" spans="1:4">
      <c r="A142" s="109" t="s">
        <v>148</v>
      </c>
      <c r="B142" s="87"/>
      <c r="C142" s="131"/>
      <c r="D142" s="111">
        <f>SUM(D141)</f>
        <v>0</v>
      </c>
    </row>
    <row r="143" s="54" customFormat="1" ht="5.25" customHeight="1" spans="1:4">
      <c r="A143" s="121"/>
      <c r="B143" s="122"/>
      <c r="D143" s="123"/>
    </row>
    <row r="144" spans="1:4">
      <c r="A144" s="109">
        <v>4</v>
      </c>
      <c r="B144" s="124" t="s">
        <v>149</v>
      </c>
      <c r="C144" s="156"/>
      <c r="D144" s="88" t="s">
        <v>76</v>
      </c>
    </row>
    <row r="145" spans="1:4">
      <c r="A145" s="133" t="s">
        <v>135</v>
      </c>
      <c r="B145" s="157" t="s">
        <v>136</v>
      </c>
      <c r="C145" s="158"/>
      <c r="D145" s="159">
        <f>D138</f>
        <v>143.36</v>
      </c>
    </row>
    <row r="146" spans="1:4">
      <c r="A146" s="133" t="s">
        <v>145</v>
      </c>
      <c r="B146" s="157" t="s">
        <v>146</v>
      </c>
      <c r="C146" s="160"/>
      <c r="D146" s="159">
        <f>D142</f>
        <v>0</v>
      </c>
    </row>
    <row r="147" ht="15.75" spans="1:4">
      <c r="A147" s="98" t="s">
        <v>150</v>
      </c>
      <c r="B147" s="99"/>
      <c r="C147" s="99"/>
      <c r="D147" s="138">
        <f>TRUNC(SUM(D145:D146),2)</f>
        <v>143.36</v>
      </c>
    </row>
    <row r="148" s="55" customFormat="1" ht="15.75" spans="1:10">
      <c r="A148" s="161"/>
      <c r="B148" s="161"/>
      <c r="C148" s="162"/>
      <c r="D148" s="162"/>
      <c r="E148" s="57"/>
      <c r="F148" s="57"/>
      <c r="G148" s="57"/>
      <c r="H148" s="57"/>
      <c r="I148" s="57"/>
      <c r="J148" s="57"/>
    </row>
    <row r="149" s="55" customFormat="1" spans="1:10">
      <c r="A149" s="140" t="s">
        <v>151</v>
      </c>
      <c r="B149" s="141"/>
      <c r="C149" s="141"/>
      <c r="D149" s="142"/>
      <c r="E149" s="57"/>
      <c r="F149" s="57"/>
      <c r="G149" s="163"/>
      <c r="H149" s="57"/>
      <c r="I149" s="57"/>
      <c r="J149" s="57"/>
    </row>
    <row r="150" spans="1:7">
      <c r="A150" s="85">
        <v>5</v>
      </c>
      <c r="B150" s="143" t="s">
        <v>152</v>
      </c>
      <c r="C150" s="131"/>
      <c r="D150" s="88" t="s">
        <v>76</v>
      </c>
      <c r="G150" s="94"/>
    </row>
    <row r="151" spans="1:9">
      <c r="A151" s="89" t="s">
        <v>77</v>
      </c>
      <c r="B151" s="136" t="s">
        <v>153</v>
      </c>
      <c r="C151" s="164"/>
      <c r="D151" s="91">
        <f>Uniformes_EPI_EPC!F124</f>
        <v>91.71</v>
      </c>
      <c r="G151" s="165"/>
      <c r="I151" s="94"/>
    </row>
    <row r="152" spans="1:4">
      <c r="A152" s="89" t="s">
        <v>79</v>
      </c>
      <c r="B152" s="136" t="s">
        <v>154</v>
      </c>
      <c r="C152" s="164"/>
      <c r="D152" s="91">
        <f>Uniformes_EPI_EPC!F126</f>
        <v>15.8558333333333</v>
      </c>
    </row>
    <row r="153" spans="1:7">
      <c r="A153" s="89" t="s">
        <v>81</v>
      </c>
      <c r="B153" s="136" t="s">
        <v>155</v>
      </c>
      <c r="C153" s="164"/>
      <c r="D153" s="91"/>
      <c r="G153" s="163"/>
    </row>
    <row r="154" spans="1:7">
      <c r="A154" s="89" t="s">
        <v>83</v>
      </c>
      <c r="B154" s="136" t="s">
        <v>156</v>
      </c>
      <c r="C154" s="164"/>
      <c r="D154" s="166"/>
      <c r="G154" s="163"/>
    </row>
    <row r="155" spans="1:7">
      <c r="A155" s="89" t="s">
        <v>85</v>
      </c>
      <c r="B155" s="136" t="s">
        <v>157</v>
      </c>
      <c r="C155" s="164"/>
      <c r="D155" s="166"/>
      <c r="G155" s="163"/>
    </row>
    <row r="156" ht="15.75" spans="1:7">
      <c r="A156" s="98" t="s">
        <v>158</v>
      </c>
      <c r="B156" s="99"/>
      <c r="C156" s="147"/>
      <c r="D156" s="138">
        <f>TRUNC(SUM(D151:D155),2)</f>
        <v>107.56</v>
      </c>
      <c r="G156" s="163"/>
    </row>
    <row r="157" ht="15.75" spans="1:4">
      <c r="A157" s="167"/>
      <c r="B157" s="167"/>
      <c r="C157" s="167"/>
      <c r="D157" s="167"/>
    </row>
    <row r="158" s="56" customFormat="1" spans="1:7">
      <c r="A158" s="140" t="s">
        <v>159</v>
      </c>
      <c r="B158" s="141"/>
      <c r="C158" s="141"/>
      <c r="D158" s="142"/>
      <c r="G158" s="168"/>
    </row>
    <row r="159" spans="1:4">
      <c r="A159" s="85">
        <v>6</v>
      </c>
      <c r="B159" s="70" t="s">
        <v>160</v>
      </c>
      <c r="C159" s="70" t="s">
        <v>92</v>
      </c>
      <c r="D159" s="88" t="s">
        <v>76</v>
      </c>
    </row>
    <row r="160" spans="1:4">
      <c r="A160" s="89" t="s">
        <v>77</v>
      </c>
      <c r="B160" s="72" t="s">
        <v>161</v>
      </c>
      <c r="C160" s="192">
        <v>0.05</v>
      </c>
      <c r="D160" s="106">
        <f>C160*(D33+D76+D102+D147+D156)</f>
        <v>152.528</v>
      </c>
    </row>
    <row r="161" spans="1:4">
      <c r="A161" s="89" t="s">
        <v>79</v>
      </c>
      <c r="B161" s="72" t="s">
        <v>162</v>
      </c>
      <c r="C161" s="192">
        <v>0.08</v>
      </c>
      <c r="D161" s="106">
        <f>C161*(D33+D76+D102+D147+D156+D160)</f>
        <v>256.24704</v>
      </c>
    </row>
    <row r="162" customHeight="1" spans="1:4">
      <c r="A162" s="169" t="s">
        <v>163</v>
      </c>
      <c r="B162" s="170"/>
      <c r="C162" s="171">
        <f>SUM(C160:C161)</f>
        <v>0.13</v>
      </c>
      <c r="D162" s="172">
        <f>TRUNC(SUM(D160:D161),2)</f>
        <v>408.77</v>
      </c>
    </row>
    <row r="163" s="54" customFormat="1" ht="14.25" customHeight="1" spans="1:4">
      <c r="A163" s="121"/>
      <c r="B163" s="122"/>
      <c r="D163" s="123"/>
    </row>
    <row r="164" spans="1:4">
      <c r="A164" s="173" t="s">
        <v>81</v>
      </c>
      <c r="B164" s="174" t="s">
        <v>164</v>
      </c>
      <c r="C164" s="175"/>
      <c r="D164" s="176"/>
    </row>
    <row r="165" spans="1:4">
      <c r="A165" s="89" t="s">
        <v>165</v>
      </c>
      <c r="B165" s="72" t="s">
        <v>166</v>
      </c>
      <c r="C165" s="144">
        <f>0.65%+3%</f>
        <v>0.0365</v>
      </c>
      <c r="D165" s="108">
        <f>C165*(D33+D76+D102+D147+D156+D162)/(1-C168)</f>
        <v>138.221724137931</v>
      </c>
    </row>
    <row r="166" spans="1:4">
      <c r="A166" s="89" t="s">
        <v>167</v>
      </c>
      <c r="B166" s="72" t="s">
        <v>168</v>
      </c>
      <c r="C166" s="144">
        <v>0</v>
      </c>
      <c r="D166" s="108">
        <f>C166*(D33+D76+D102+D147+D156+D162)/(1-C168)</f>
        <v>0</v>
      </c>
    </row>
    <row r="167" spans="1:4">
      <c r="A167" s="89" t="s">
        <v>169</v>
      </c>
      <c r="B167" s="72" t="s">
        <v>170</v>
      </c>
      <c r="C167" s="144">
        <v>0.05</v>
      </c>
      <c r="D167" s="108">
        <f>C167*(D33+D76+D102+D147+D156+D162)/(1-C168)</f>
        <v>189.344827586207</v>
      </c>
    </row>
    <row r="168" spans="1:4">
      <c r="A168" s="169" t="s">
        <v>171</v>
      </c>
      <c r="B168" s="177"/>
      <c r="C168" s="171">
        <f>SUM(C165:C167)</f>
        <v>0.0865</v>
      </c>
      <c r="D168" s="178">
        <f>SUM(D165:D167)</f>
        <v>327.566551724138</v>
      </c>
    </row>
    <row r="169" ht="15.75" spans="1:4">
      <c r="A169" s="179" t="s">
        <v>172</v>
      </c>
      <c r="B169" s="180"/>
      <c r="C169" s="148">
        <f>C162+C168</f>
        <v>0.2165</v>
      </c>
      <c r="D169" s="138">
        <f>TRUNC((D168+D162),2)</f>
        <v>736.33</v>
      </c>
    </row>
    <row r="170" s="55" customFormat="1" ht="15.75" spans="1:10">
      <c r="A170" s="181"/>
      <c r="B170" s="161"/>
      <c r="C170" s="182"/>
      <c r="D170" s="183"/>
      <c r="E170" s="57"/>
      <c r="F170" s="57"/>
      <c r="G170" s="57"/>
      <c r="H170" s="57"/>
      <c r="I170" s="57"/>
      <c r="J170" s="57"/>
    </row>
    <row r="171" customHeight="1" spans="1:4">
      <c r="A171" s="140" t="s">
        <v>173</v>
      </c>
      <c r="B171" s="141"/>
      <c r="C171" s="141"/>
      <c r="D171" s="142"/>
    </row>
    <row r="172" customHeight="1" spans="1:4">
      <c r="A172" s="184" t="s">
        <v>174</v>
      </c>
      <c r="B172" s="132"/>
      <c r="C172" s="156"/>
      <c r="D172" s="88" t="s">
        <v>76</v>
      </c>
    </row>
    <row r="173" s="56" customFormat="1" spans="1:4">
      <c r="A173" s="133" t="s">
        <v>77</v>
      </c>
      <c r="B173" s="136" t="s">
        <v>73</v>
      </c>
      <c r="C173" s="164"/>
      <c r="D173" s="108">
        <f>D33</f>
        <v>1414.45</v>
      </c>
    </row>
    <row r="174" customHeight="1" spans="1:4">
      <c r="A174" s="133" t="s">
        <v>79</v>
      </c>
      <c r="B174" s="136" t="s">
        <v>89</v>
      </c>
      <c r="C174" s="164"/>
      <c r="D174" s="108">
        <f>D76</f>
        <v>1294.66</v>
      </c>
    </row>
    <row r="175" spans="1:4">
      <c r="A175" s="133" t="s">
        <v>81</v>
      </c>
      <c r="B175" s="136" t="s">
        <v>125</v>
      </c>
      <c r="C175" s="164"/>
      <c r="D175" s="108">
        <f>D102</f>
        <v>90.53</v>
      </c>
    </row>
    <row r="176" spans="1:4">
      <c r="A176" s="133" t="s">
        <v>83</v>
      </c>
      <c r="B176" s="136" t="s">
        <v>134</v>
      </c>
      <c r="C176" s="164"/>
      <c r="D176" s="108">
        <f>D147</f>
        <v>143.36</v>
      </c>
    </row>
    <row r="177" customHeight="1" spans="1:4">
      <c r="A177" s="133" t="s">
        <v>85</v>
      </c>
      <c r="B177" s="136" t="s">
        <v>151</v>
      </c>
      <c r="C177" s="164"/>
      <c r="D177" s="108">
        <f>D156</f>
        <v>107.56</v>
      </c>
    </row>
    <row r="178" customHeight="1" spans="1:4">
      <c r="A178" s="109" t="s">
        <v>175</v>
      </c>
      <c r="B178" s="87"/>
      <c r="C178" s="87"/>
      <c r="D178" s="111">
        <f>TRUNC(SUM(D173:D177),2)</f>
        <v>3050.56</v>
      </c>
    </row>
    <row r="179" spans="1:4">
      <c r="A179" s="133" t="s">
        <v>106</v>
      </c>
      <c r="B179" s="185" t="s">
        <v>159</v>
      </c>
      <c r="C179" s="185"/>
      <c r="D179" s="108">
        <f>D169</f>
        <v>736.33</v>
      </c>
    </row>
    <row r="180" customHeight="1" spans="1:4">
      <c r="A180" s="98" t="s">
        <v>176</v>
      </c>
      <c r="B180" s="99"/>
      <c r="C180" s="99"/>
      <c r="D180" s="138">
        <f>TRUNC(SUM(D178:D179),2)</f>
        <v>3786.89</v>
      </c>
    </row>
    <row r="181" s="55" customFormat="1" ht="15.75" spans="1:10">
      <c r="A181" s="181"/>
      <c r="B181" s="161"/>
      <c r="C181" s="182"/>
      <c r="D181" s="183"/>
      <c r="E181" s="57"/>
      <c r="F181" s="57"/>
      <c r="G181" s="57"/>
      <c r="H181" s="57"/>
      <c r="I181" s="57"/>
      <c r="J181" s="57"/>
    </row>
    <row r="182" customHeight="1" spans="1:4">
      <c r="A182" s="140" t="s">
        <v>177</v>
      </c>
      <c r="B182" s="141"/>
      <c r="C182" s="141"/>
      <c r="D182" s="142"/>
    </row>
    <row r="183" ht="16.5" customHeight="1" spans="1:6">
      <c r="A183" s="186" t="s">
        <v>178</v>
      </c>
      <c r="B183" s="187" t="s">
        <v>179</v>
      </c>
      <c r="C183" s="188"/>
      <c r="D183" s="108">
        <f>D180</f>
        <v>3786.89</v>
      </c>
      <c r="F183" s="94"/>
    </row>
    <row r="184" customHeight="1" spans="1:4">
      <c r="A184" s="89" t="s">
        <v>180</v>
      </c>
      <c r="B184" s="187" t="s">
        <v>181</v>
      </c>
      <c r="C184" s="188"/>
      <c r="D184" s="189">
        <v>1</v>
      </c>
    </row>
    <row r="185" customHeight="1" spans="1:4">
      <c r="A185" s="98" t="s">
        <v>182</v>
      </c>
      <c r="B185" s="99"/>
      <c r="C185" s="147"/>
      <c r="D185" s="138">
        <f>TRUNC(D183*D184,2)</f>
        <v>3786.89</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4"/>
  <sheetViews>
    <sheetView topLeftCell="A49" workbookViewId="0">
      <selection activeCell="C17" sqref="C17"/>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55</v>
      </c>
      <c r="B2" s="60"/>
      <c r="C2" s="61"/>
      <c r="D2" s="62"/>
    </row>
    <row r="3" spans="1:4">
      <c r="A3" s="63" t="s">
        <v>56</v>
      </c>
      <c r="B3" s="64"/>
      <c r="C3" s="64"/>
      <c r="D3" s="65"/>
    </row>
    <row r="4" spans="1:4">
      <c r="A4" s="66" t="s">
        <v>57</v>
      </c>
      <c r="B4" s="64"/>
      <c r="C4" s="64"/>
      <c r="D4" s="65"/>
    </row>
    <row r="5" spans="1:4">
      <c r="A5" s="66" t="s">
        <v>58</v>
      </c>
      <c r="B5" s="64"/>
      <c r="C5" s="64"/>
      <c r="D5" s="65"/>
    </row>
    <row r="6" spans="1:4">
      <c r="A6" s="66" t="s">
        <v>59</v>
      </c>
      <c r="B6" s="64"/>
      <c r="C6" s="64"/>
      <c r="D6" s="65"/>
    </row>
    <row r="7" s="53" customFormat="1" ht="14.25" customHeight="1" spans="1:4">
      <c r="A7" s="67"/>
      <c r="B7" s="68"/>
      <c r="C7" s="67"/>
      <c r="D7" s="69"/>
    </row>
    <row r="8" spans="1:4">
      <c r="A8" s="70" t="s">
        <v>60</v>
      </c>
      <c r="B8" s="70"/>
      <c r="C8" s="70"/>
      <c r="D8" s="70"/>
    </row>
    <row r="9" customHeight="1" spans="1:4">
      <c r="A9" s="71">
        <v>1</v>
      </c>
      <c r="B9" s="72" t="s">
        <v>61</v>
      </c>
      <c r="C9" s="44" t="s">
        <v>62</v>
      </c>
      <c r="D9" s="44"/>
    </row>
    <row r="10" spans="1:4">
      <c r="A10" s="71">
        <v>2</v>
      </c>
      <c r="B10" s="72" t="s">
        <v>63</v>
      </c>
      <c r="C10" s="73">
        <v>45292</v>
      </c>
      <c r="D10" s="73"/>
    </row>
    <row r="11" customHeight="1" spans="1:4">
      <c r="A11" s="71">
        <v>3</v>
      </c>
      <c r="B11" s="72" t="s">
        <v>64</v>
      </c>
      <c r="C11" s="74" t="s">
        <v>187</v>
      </c>
      <c r="D11" s="75"/>
    </row>
    <row r="12" spans="1:4">
      <c r="A12" s="71">
        <v>4</v>
      </c>
      <c r="B12" s="72" t="s">
        <v>66</v>
      </c>
      <c r="C12" s="74" t="s">
        <v>188</v>
      </c>
      <c r="D12" s="75"/>
    </row>
    <row r="13" spans="1:4">
      <c r="A13" s="71">
        <v>5</v>
      </c>
      <c r="B13" s="72" t="s">
        <v>68</v>
      </c>
      <c r="C13" s="76">
        <v>220</v>
      </c>
      <c r="D13" s="77"/>
    </row>
    <row r="14" spans="1:4">
      <c r="A14" s="71">
        <v>6</v>
      </c>
      <c r="B14" s="72" t="s">
        <v>189</v>
      </c>
      <c r="C14" s="190">
        <v>1452.1</v>
      </c>
      <c r="D14" s="191"/>
    </row>
    <row r="15" ht="17.25" customHeight="1" spans="1:4">
      <c r="A15" s="71">
        <v>7</v>
      </c>
      <c r="B15" s="72" t="s">
        <v>70</v>
      </c>
      <c r="C15" s="76">
        <v>12</v>
      </c>
      <c r="D15" s="77"/>
    </row>
    <row r="16" ht="17.25" customHeight="1" spans="1:4">
      <c r="A16" s="71">
        <v>8</v>
      </c>
      <c r="B16" s="72" t="s">
        <v>71</v>
      </c>
      <c r="C16" s="76">
        <v>2</v>
      </c>
      <c r="D16" s="77"/>
    </row>
    <row r="17" spans="1:9">
      <c r="A17" s="79"/>
      <c r="F17" s="80"/>
      <c r="G17" s="80"/>
      <c r="H17" s="80"/>
      <c r="I17" s="80"/>
    </row>
    <row r="18" spans="1:9">
      <c r="A18" s="81" t="s">
        <v>72</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73</v>
      </c>
      <c r="B26" s="83"/>
      <c r="C26" s="83"/>
      <c r="D26" s="84"/>
    </row>
    <row r="27" spans="1:4">
      <c r="A27" s="85" t="s">
        <v>74</v>
      </c>
      <c r="B27" s="86" t="s">
        <v>75</v>
      </c>
      <c r="C27" s="87"/>
      <c r="D27" s="88" t="s">
        <v>76</v>
      </c>
    </row>
    <row r="28" spans="1:4">
      <c r="A28" s="89" t="s">
        <v>77</v>
      </c>
      <c r="B28" s="90" t="s">
        <v>78</v>
      </c>
      <c r="C28" s="71"/>
      <c r="D28" s="91">
        <f>C14</f>
        <v>1452.1</v>
      </c>
    </row>
    <row r="29" spans="1:4">
      <c r="A29" s="89" t="s">
        <v>79</v>
      </c>
      <c r="B29" s="90" t="s">
        <v>80</v>
      </c>
      <c r="C29" s="92"/>
      <c r="D29" s="91"/>
    </row>
    <row r="30" spans="1:7">
      <c r="A30" s="89" t="s">
        <v>81</v>
      </c>
      <c r="B30" s="90" t="s">
        <v>186</v>
      </c>
      <c r="C30" s="93"/>
      <c r="D30" s="91"/>
      <c r="E30" s="94"/>
      <c r="G30" s="95"/>
    </row>
    <row r="31" spans="1:5">
      <c r="A31" s="89" t="s">
        <v>83</v>
      </c>
      <c r="B31" s="90" t="s">
        <v>84</v>
      </c>
      <c r="C31" s="72"/>
      <c r="D31" s="91"/>
      <c r="E31" s="96"/>
    </row>
    <row r="32" spans="1:7">
      <c r="A32" s="71" t="s">
        <v>85</v>
      </c>
      <c r="B32" s="57" t="s">
        <v>190</v>
      </c>
      <c r="C32" s="97"/>
      <c r="D32" s="91"/>
      <c r="G32" s="94"/>
    </row>
    <row r="33" ht="15.75" customHeight="1" spans="1:6">
      <c r="A33" s="98" t="s">
        <v>87</v>
      </c>
      <c r="B33" s="99"/>
      <c r="C33" s="99"/>
      <c r="D33" s="100">
        <f>TRUNC(SUM(D28:D32),2)</f>
        <v>1452.1</v>
      </c>
      <c r="F33" s="94"/>
    </row>
    <row r="34" ht="15.75" customHeight="1" spans="4:4">
      <c r="D34" s="57"/>
    </row>
    <row r="35" ht="15.75" customHeight="1" spans="1:4">
      <c r="A35" s="81" t="s">
        <v>88</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89</v>
      </c>
      <c r="B41" s="102"/>
      <c r="C41" s="102"/>
      <c r="D41" s="103"/>
    </row>
    <row r="42" spans="1:4">
      <c r="A42" s="85" t="s">
        <v>90</v>
      </c>
      <c r="B42" s="104" t="s">
        <v>91</v>
      </c>
      <c r="C42" s="70" t="s">
        <v>92</v>
      </c>
      <c r="D42" s="88" t="s">
        <v>76</v>
      </c>
    </row>
    <row r="43" spans="1:4">
      <c r="A43" s="89" t="s">
        <v>77</v>
      </c>
      <c r="B43" s="72" t="s">
        <v>93</v>
      </c>
      <c r="C43" s="105">
        <f>1/12</f>
        <v>0.0833333333333333</v>
      </c>
      <c r="D43" s="106">
        <f>C43*D33</f>
        <v>121.008333333333</v>
      </c>
    </row>
    <row r="44" spans="1:4">
      <c r="A44" s="89" t="s">
        <v>79</v>
      </c>
      <c r="B44" s="72" t="s">
        <v>94</v>
      </c>
      <c r="C44" s="107">
        <f>(1/3)/12</f>
        <v>0.0277777777777778</v>
      </c>
      <c r="D44" s="108">
        <f>C44*D33</f>
        <v>40.3361111111111</v>
      </c>
    </row>
    <row r="45" customHeight="1" spans="1:4">
      <c r="A45" s="109" t="s">
        <v>95</v>
      </c>
      <c r="B45" s="87"/>
      <c r="C45" s="110">
        <f>SUM(C43:C44)</f>
        <v>0.111111111111111</v>
      </c>
      <c r="D45" s="111">
        <f>TRUNC(SUM(D43:D44),2)</f>
        <v>161.34</v>
      </c>
    </row>
    <row r="46" s="54" customFormat="1" customHeight="1" spans="1:4">
      <c r="A46" s="112"/>
      <c r="B46" s="52"/>
      <c r="C46" s="57"/>
      <c r="D46" s="113"/>
    </row>
    <row r="47" s="54" customFormat="1" customHeight="1" spans="1:4">
      <c r="A47" s="114" t="s">
        <v>96</v>
      </c>
      <c r="B47" s="115"/>
      <c r="C47" s="116" t="s">
        <v>97</v>
      </c>
      <c r="D47" s="117">
        <f>D33</f>
        <v>1452.1</v>
      </c>
    </row>
    <row r="48" s="54" customFormat="1" customHeight="1" spans="1:4">
      <c r="A48" s="114"/>
      <c r="B48" s="115"/>
      <c r="C48" s="116" t="s">
        <v>98</v>
      </c>
      <c r="D48" s="117">
        <f>D45</f>
        <v>161.34</v>
      </c>
    </row>
    <row r="49" s="54" customFormat="1" customHeight="1" spans="1:4">
      <c r="A49" s="114"/>
      <c r="B49" s="115"/>
      <c r="C49" s="116" t="s">
        <v>35</v>
      </c>
      <c r="D49" s="118">
        <f>TRUNC(SUM(D47:D48),2)</f>
        <v>1613.44</v>
      </c>
    </row>
    <row r="50" s="54" customFormat="1" customHeight="1" spans="1:4">
      <c r="A50" s="112"/>
      <c r="B50" s="52"/>
      <c r="C50" s="57"/>
      <c r="D50" s="113"/>
    </row>
    <row r="51" ht="30" spans="1:4">
      <c r="A51" s="85" t="s">
        <v>99</v>
      </c>
      <c r="B51" s="104" t="s">
        <v>100</v>
      </c>
      <c r="C51" s="70" t="s">
        <v>92</v>
      </c>
      <c r="D51" s="88" t="s">
        <v>76</v>
      </c>
    </row>
    <row r="52" spans="1:4">
      <c r="A52" s="89" t="s">
        <v>77</v>
      </c>
      <c r="B52" s="72" t="s">
        <v>101</v>
      </c>
      <c r="C52" s="107">
        <v>0.2</v>
      </c>
      <c r="D52" s="119">
        <f>C52*$D$49</f>
        <v>322.688</v>
      </c>
    </row>
    <row r="53" spans="1:4">
      <c r="A53" s="89" t="s">
        <v>79</v>
      </c>
      <c r="B53" s="72" t="s">
        <v>102</v>
      </c>
      <c r="C53" s="107">
        <v>0.025</v>
      </c>
      <c r="D53" s="119">
        <f t="shared" ref="D53:D59" si="0">C53*$D$49</f>
        <v>40.336</v>
      </c>
    </row>
    <row r="54" spans="1:4">
      <c r="A54" s="89" t="s">
        <v>81</v>
      </c>
      <c r="B54" s="72" t="s">
        <v>103</v>
      </c>
      <c r="C54" s="120">
        <f>3%*2</f>
        <v>0.06</v>
      </c>
      <c r="D54" s="119">
        <f t="shared" si="0"/>
        <v>96.8064</v>
      </c>
    </row>
    <row r="55" spans="1:4">
      <c r="A55" s="89" t="s">
        <v>83</v>
      </c>
      <c r="B55" s="72" t="s">
        <v>104</v>
      </c>
      <c r="C55" s="107">
        <v>0.015</v>
      </c>
      <c r="D55" s="119">
        <f t="shared" si="0"/>
        <v>24.2016</v>
      </c>
    </row>
    <row r="56" spans="1:4">
      <c r="A56" s="89" t="s">
        <v>85</v>
      </c>
      <c r="B56" s="72" t="s">
        <v>105</v>
      </c>
      <c r="C56" s="107">
        <v>0.01</v>
      </c>
      <c r="D56" s="119">
        <f t="shared" si="0"/>
        <v>16.1344</v>
      </c>
    </row>
    <row r="57" spans="1:4">
      <c r="A57" s="89" t="s">
        <v>106</v>
      </c>
      <c r="B57" s="72" t="s">
        <v>107</v>
      </c>
      <c r="C57" s="107">
        <v>0.006</v>
      </c>
      <c r="D57" s="119">
        <f t="shared" si="0"/>
        <v>9.68064</v>
      </c>
    </row>
    <row r="58" spans="1:4">
      <c r="A58" s="89" t="s">
        <v>108</v>
      </c>
      <c r="B58" s="72" t="s">
        <v>109</v>
      </c>
      <c r="C58" s="107">
        <v>0.002</v>
      </c>
      <c r="D58" s="119">
        <f t="shared" si="0"/>
        <v>3.22688</v>
      </c>
    </row>
    <row r="59" spans="1:4">
      <c r="A59" s="89" t="s">
        <v>110</v>
      </c>
      <c r="B59" s="72" t="s">
        <v>111</v>
      </c>
      <c r="C59" s="107">
        <v>0.08</v>
      </c>
      <c r="D59" s="119">
        <f t="shared" si="0"/>
        <v>129.0752</v>
      </c>
    </row>
    <row r="60" spans="1:4">
      <c r="A60" s="85" t="s">
        <v>112</v>
      </c>
      <c r="B60" s="70"/>
      <c r="C60" s="110">
        <f>SUM(C52:C59)</f>
        <v>0.398</v>
      </c>
      <c r="D60" s="111">
        <f>TRUNC(SUM(D52:D59),2)</f>
        <v>642.14</v>
      </c>
    </row>
    <row r="61" s="54" customFormat="1" ht="12" customHeight="1" spans="1:4">
      <c r="A61" s="121"/>
      <c r="B61" s="122"/>
      <c r="D61" s="123"/>
    </row>
    <row r="62" spans="1:4">
      <c r="A62" s="85" t="s">
        <v>113</v>
      </c>
      <c r="B62" s="124" t="s">
        <v>114</v>
      </c>
      <c r="C62" s="70"/>
      <c r="D62" s="125" t="s">
        <v>76</v>
      </c>
    </row>
    <row r="63" spans="1:4">
      <c r="A63" s="89" t="s">
        <v>77</v>
      </c>
      <c r="B63" s="72" t="s">
        <v>115</v>
      </c>
      <c r="C63" s="126">
        <v>0</v>
      </c>
      <c r="D63" s="91">
        <f>IF(C63=0,0,(C63*15*2)-0.06*C14)</f>
        <v>0</v>
      </c>
    </row>
    <row r="64" spans="1:4">
      <c r="A64" s="127" t="s">
        <v>79</v>
      </c>
      <c r="B64" s="128" t="s">
        <v>116</v>
      </c>
      <c r="C64" s="126">
        <v>25</v>
      </c>
      <c r="D64" s="91">
        <f>(22*C64)-0.2*(22*C64)</f>
        <v>440</v>
      </c>
    </row>
    <row r="65" spans="1:4">
      <c r="A65" s="89" t="s">
        <v>81</v>
      </c>
      <c r="B65" s="72" t="s">
        <v>117</v>
      </c>
      <c r="C65" s="126"/>
      <c r="D65" s="91">
        <v>44</v>
      </c>
    </row>
    <row r="66" spans="1:4">
      <c r="A66" s="71" t="s">
        <v>83</v>
      </c>
      <c r="B66" s="72" t="s">
        <v>118</v>
      </c>
      <c r="C66" s="129">
        <v>0</v>
      </c>
      <c r="D66" s="78">
        <f>SUM(D28:D29)/220*1.5*C66</f>
        <v>0</v>
      </c>
    </row>
    <row r="67" spans="1:4">
      <c r="A67" s="71" t="s">
        <v>85</v>
      </c>
      <c r="B67" s="72" t="s">
        <v>119</v>
      </c>
      <c r="C67" s="130"/>
      <c r="D67" s="78">
        <v>22</v>
      </c>
    </row>
    <row r="68" spans="1:4">
      <c r="A68" s="71" t="s">
        <v>106</v>
      </c>
      <c r="B68" s="72" t="s">
        <v>120</v>
      </c>
      <c r="C68" s="130"/>
      <c r="D68" s="78">
        <v>6</v>
      </c>
    </row>
    <row r="69" spans="1:4">
      <c r="A69" s="71" t="s">
        <v>108</v>
      </c>
      <c r="B69" s="72" t="s">
        <v>86</v>
      </c>
      <c r="C69" s="130"/>
      <c r="D69" s="78"/>
    </row>
    <row r="70" spans="1:4">
      <c r="A70" s="109" t="s">
        <v>121</v>
      </c>
      <c r="B70" s="87"/>
      <c r="C70" s="131"/>
      <c r="D70" s="111">
        <f>TRUNC(SUM(D63:D69),2)</f>
        <v>512</v>
      </c>
    </row>
    <row r="71" s="54" customFormat="1" ht="13.5" customHeight="1" spans="1:4">
      <c r="A71" s="121"/>
      <c r="B71" s="122"/>
      <c r="D71" s="123"/>
    </row>
    <row r="72" customHeight="1" spans="1:4">
      <c r="A72" s="109">
        <v>2</v>
      </c>
      <c r="B72" s="124" t="s">
        <v>122</v>
      </c>
      <c r="C72" s="132"/>
      <c r="D72" s="88" t="s">
        <v>76</v>
      </c>
    </row>
    <row r="73" spans="1:4">
      <c r="A73" s="133" t="s">
        <v>90</v>
      </c>
      <c r="B73" s="134" t="s">
        <v>91</v>
      </c>
      <c r="C73" s="135"/>
      <c r="D73" s="108">
        <f>D45</f>
        <v>161.34</v>
      </c>
    </row>
    <row r="74" spans="1:4">
      <c r="A74" s="133" t="s">
        <v>99</v>
      </c>
      <c r="B74" s="136" t="s">
        <v>100</v>
      </c>
      <c r="C74" s="137"/>
      <c r="D74" s="108">
        <f>D60</f>
        <v>642.14</v>
      </c>
    </row>
    <row r="75" spans="1:4">
      <c r="A75" s="133" t="s">
        <v>113</v>
      </c>
      <c r="B75" s="136" t="s">
        <v>114</v>
      </c>
      <c r="C75" s="137"/>
      <c r="D75" s="108">
        <f>D70</f>
        <v>512</v>
      </c>
    </row>
    <row r="76" ht="15.75" spans="1:4">
      <c r="A76" s="98" t="s">
        <v>123</v>
      </c>
      <c r="B76" s="99"/>
      <c r="C76" s="99"/>
      <c r="D76" s="138">
        <f>TRUNC(SUM(D73:D75),2)</f>
        <v>1315.48</v>
      </c>
    </row>
    <row r="77" spans="4:4">
      <c r="D77" s="57"/>
    </row>
    <row r="78" spans="1:4">
      <c r="A78" s="139" t="s">
        <v>124</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125</v>
      </c>
      <c r="B94" s="141"/>
      <c r="C94" s="141"/>
      <c r="D94" s="142"/>
    </row>
    <row r="95" spans="1:4">
      <c r="A95" s="85">
        <v>3</v>
      </c>
      <c r="B95" s="143" t="s">
        <v>126</v>
      </c>
      <c r="C95" s="70" t="s">
        <v>92</v>
      </c>
      <c r="D95" s="88" t="s">
        <v>76</v>
      </c>
    </row>
    <row r="96" customHeight="1" spans="1:4">
      <c r="A96" s="89" t="s">
        <v>77</v>
      </c>
      <c r="B96" s="90" t="s">
        <v>127</v>
      </c>
      <c r="C96" s="144">
        <f>1/12*2%</f>
        <v>0.00166666666666667</v>
      </c>
      <c r="D96" s="108">
        <f>C96*$D$33</f>
        <v>2.42016666666667</v>
      </c>
    </row>
    <row r="97" customHeight="1" spans="1:4">
      <c r="A97" s="89" t="s">
        <v>79</v>
      </c>
      <c r="B97" s="90" t="s">
        <v>128</v>
      </c>
      <c r="C97" s="145">
        <f>C96*8%</f>
        <v>0.000133333333333333</v>
      </c>
      <c r="D97" s="108">
        <f t="shared" ref="D97:D101" si="1">C97*$D$33</f>
        <v>0.193613333333333</v>
      </c>
    </row>
    <row r="98" customHeight="1" spans="1:5">
      <c r="A98" s="89" t="s">
        <v>81</v>
      </c>
      <c r="B98" s="90" t="s">
        <v>129</v>
      </c>
      <c r="C98" s="144">
        <f>0.08*0.4*0.9*(1+2/12+(1/3*1/12))</f>
        <v>0.0344</v>
      </c>
      <c r="D98" s="108">
        <f t="shared" si="1"/>
        <v>49.95224</v>
      </c>
      <c r="E98" s="146"/>
    </row>
    <row r="99" customHeight="1" spans="1:4">
      <c r="A99" s="89" t="s">
        <v>83</v>
      </c>
      <c r="B99" s="90" t="s">
        <v>130</v>
      </c>
      <c r="C99" s="144">
        <f>(7/30)/12</f>
        <v>0.0194444444444444</v>
      </c>
      <c r="D99" s="108">
        <f t="shared" si="1"/>
        <v>28.2352777777778</v>
      </c>
    </row>
    <row r="100" customHeight="1" spans="1:4">
      <c r="A100" s="89" t="s">
        <v>85</v>
      </c>
      <c r="B100" s="90" t="s">
        <v>131</v>
      </c>
      <c r="C100" s="144">
        <f>C60*C99</f>
        <v>0.00773888888888889</v>
      </c>
      <c r="D100" s="108">
        <f t="shared" si="1"/>
        <v>11.2376405555556</v>
      </c>
    </row>
    <row r="101" customHeight="1" spans="1:4">
      <c r="A101" s="89" t="s">
        <v>106</v>
      </c>
      <c r="B101" s="90" t="s">
        <v>132</v>
      </c>
      <c r="C101" s="145">
        <f>C99*0.08*0.4</f>
        <v>0.000622222222222222</v>
      </c>
      <c r="D101" s="108">
        <f t="shared" si="1"/>
        <v>0.903528888888889</v>
      </c>
    </row>
    <row r="102" ht="15.75" spans="1:4">
      <c r="A102" s="98" t="s">
        <v>121</v>
      </c>
      <c r="B102" s="147"/>
      <c r="C102" s="148">
        <f>SUM(C96:C101)</f>
        <v>0.0640055555555556</v>
      </c>
      <c r="D102" s="138">
        <f>TRUNC(SUM(D96:D101),2)</f>
        <v>92.94</v>
      </c>
    </row>
    <row r="103" spans="4:4">
      <c r="D103" s="57"/>
    </row>
    <row r="104" spans="1:4">
      <c r="A104" s="139" t="s">
        <v>133</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134</v>
      </c>
      <c r="B128" s="102"/>
      <c r="C128" s="102"/>
      <c r="D128" s="103"/>
    </row>
    <row r="129" spans="1:4">
      <c r="A129" s="85" t="s">
        <v>135</v>
      </c>
      <c r="B129" s="70" t="s">
        <v>136</v>
      </c>
      <c r="C129" s="70" t="s">
        <v>92</v>
      </c>
      <c r="D129" s="88" t="s">
        <v>76</v>
      </c>
    </row>
    <row r="130" spans="1:8">
      <c r="A130" s="89" t="s">
        <v>77</v>
      </c>
      <c r="B130" s="72" t="s">
        <v>137</v>
      </c>
      <c r="C130" s="149">
        <f>1/12</f>
        <v>0.0833333333333333</v>
      </c>
      <c r="D130" s="108">
        <f>C130*($D$33+$D$66)</f>
        <v>121.008333333333</v>
      </c>
      <c r="E130" s="96"/>
      <c r="F130" s="150"/>
      <c r="G130" s="151"/>
      <c r="H130" s="151"/>
    </row>
    <row r="131" spans="1:4">
      <c r="A131" s="89" t="s">
        <v>79</v>
      </c>
      <c r="B131" s="72" t="s">
        <v>138</v>
      </c>
      <c r="C131" s="149">
        <f>5/30/12</f>
        <v>0.0138888888888889</v>
      </c>
      <c r="D131" s="108">
        <f t="shared" ref="D131:D134" si="2">C131*($D$33+$D$66)</f>
        <v>20.1680555555556</v>
      </c>
    </row>
    <row r="132" spans="1:5">
      <c r="A132" s="89" t="s">
        <v>81</v>
      </c>
      <c r="B132" s="72" t="s">
        <v>139</v>
      </c>
      <c r="C132" s="149">
        <f>5/30/12*0.0157</f>
        <v>0.000218055555555556</v>
      </c>
      <c r="D132" s="108">
        <f t="shared" si="2"/>
        <v>0.316638472222222</v>
      </c>
      <c r="E132" s="152"/>
    </row>
    <row r="133" spans="1:4">
      <c r="A133" s="89" t="s">
        <v>83</v>
      </c>
      <c r="B133" s="72" t="s">
        <v>140</v>
      </c>
      <c r="C133" s="149">
        <f>15/30/12*0.08</f>
        <v>0.00333333333333333</v>
      </c>
      <c r="D133" s="108">
        <f t="shared" si="2"/>
        <v>4.84033333333333</v>
      </c>
    </row>
    <row r="134" spans="1:6">
      <c r="A134" s="89" t="s">
        <v>85</v>
      </c>
      <c r="B134" s="72" t="s">
        <v>141</v>
      </c>
      <c r="C134" s="149">
        <f>(4/12)*((1/12)+(1/3*1/12))*0.0157</f>
        <v>0.000581481481481481</v>
      </c>
      <c r="D134" s="108">
        <f t="shared" si="2"/>
        <v>0.844369259259259</v>
      </c>
      <c r="E134" s="94"/>
      <c r="F134" s="95"/>
    </row>
    <row r="135" spans="1:6">
      <c r="A135" s="89" t="s">
        <v>106</v>
      </c>
      <c r="B135" s="72" t="s">
        <v>142</v>
      </c>
      <c r="C135" s="153"/>
      <c r="D135" s="108">
        <f t="shared" ref="D135:D136" si="3">C135*$D$33</f>
        <v>0</v>
      </c>
      <c r="F135" s="154"/>
    </row>
    <row r="136" ht="14.25" customHeight="1" spans="1:6">
      <c r="A136" s="89" t="s">
        <v>108</v>
      </c>
      <c r="B136" s="72" t="s">
        <v>143</v>
      </c>
      <c r="C136" s="153">
        <f>SUM(C130:C133)*(2/12+1/12/3)</f>
        <v>0.0195948688271605</v>
      </c>
      <c r="D136" s="108">
        <f t="shared" si="3"/>
        <v>28.4537090239197</v>
      </c>
      <c r="F136" s="154"/>
    </row>
    <row r="137" spans="1:6">
      <c r="A137" s="89" t="s">
        <v>110</v>
      </c>
      <c r="B137" s="72" t="s">
        <v>144</v>
      </c>
      <c r="C137" s="153">
        <f>SUM(C130:C134)*C60</f>
        <v>0.0403393268518518</v>
      </c>
      <c r="D137" s="108">
        <f>C137*($D$33+$D$66)</f>
        <v>58.5767365215741</v>
      </c>
      <c r="F137" s="154"/>
    </row>
    <row r="138" spans="1:4">
      <c r="A138" s="109" t="s">
        <v>87</v>
      </c>
      <c r="B138" s="87"/>
      <c r="C138" s="131"/>
      <c r="D138" s="111">
        <f>TRUNC(SUM(D130:D135),2)</f>
        <v>147.17</v>
      </c>
    </row>
    <row r="139" s="54" customFormat="1" ht="5.25" customHeight="1" spans="1:4">
      <c r="A139" s="121"/>
      <c r="B139" s="122"/>
      <c r="D139" s="123"/>
    </row>
    <row r="140" spans="1:4">
      <c r="A140" s="85" t="s">
        <v>145</v>
      </c>
      <c r="B140" s="70" t="s">
        <v>146</v>
      </c>
      <c r="C140" s="33"/>
      <c r="D140" s="88" t="s">
        <v>76</v>
      </c>
    </row>
    <row r="141" spans="1:4">
      <c r="A141" s="89" t="s">
        <v>77</v>
      </c>
      <c r="B141" s="72" t="s">
        <v>147</v>
      </c>
      <c r="C141" s="155"/>
      <c r="D141" s="91">
        <v>0</v>
      </c>
    </row>
    <row r="142" spans="1:4">
      <c r="A142" s="109" t="s">
        <v>148</v>
      </c>
      <c r="B142" s="87"/>
      <c r="C142" s="131"/>
      <c r="D142" s="111">
        <f>SUM(D141)</f>
        <v>0</v>
      </c>
    </row>
    <row r="143" s="54" customFormat="1" ht="5.25" customHeight="1" spans="1:4">
      <c r="A143" s="121"/>
      <c r="B143" s="122"/>
      <c r="D143" s="123"/>
    </row>
    <row r="144" spans="1:4">
      <c r="A144" s="109">
        <v>4</v>
      </c>
      <c r="B144" s="124" t="s">
        <v>149</v>
      </c>
      <c r="C144" s="156"/>
      <c r="D144" s="88" t="s">
        <v>76</v>
      </c>
    </row>
    <row r="145" spans="1:4">
      <c r="A145" s="133" t="s">
        <v>135</v>
      </c>
      <c r="B145" s="157" t="s">
        <v>136</v>
      </c>
      <c r="C145" s="158"/>
      <c r="D145" s="159">
        <f>D138</f>
        <v>147.17</v>
      </c>
    </row>
    <row r="146" spans="1:4">
      <c r="A146" s="133" t="s">
        <v>145</v>
      </c>
      <c r="B146" s="157" t="s">
        <v>146</v>
      </c>
      <c r="C146" s="160"/>
      <c r="D146" s="159">
        <f>D142</f>
        <v>0</v>
      </c>
    </row>
    <row r="147" ht="15.75" spans="1:4">
      <c r="A147" s="98" t="s">
        <v>150</v>
      </c>
      <c r="B147" s="99"/>
      <c r="C147" s="99"/>
      <c r="D147" s="138">
        <f>TRUNC(SUM(D145:D146),2)</f>
        <v>147.17</v>
      </c>
    </row>
    <row r="148" s="55" customFormat="1" ht="15.75" spans="1:10">
      <c r="A148" s="161"/>
      <c r="B148" s="161"/>
      <c r="C148" s="162"/>
      <c r="D148" s="162"/>
      <c r="E148" s="57"/>
      <c r="F148" s="57"/>
      <c r="G148" s="57"/>
      <c r="H148" s="57"/>
      <c r="I148" s="57"/>
      <c r="J148" s="57"/>
    </row>
    <row r="149" s="55" customFormat="1" spans="1:10">
      <c r="A149" s="140" t="s">
        <v>151</v>
      </c>
      <c r="B149" s="141"/>
      <c r="C149" s="141"/>
      <c r="D149" s="142"/>
      <c r="E149" s="57"/>
      <c r="F149" s="57"/>
      <c r="G149" s="163"/>
      <c r="H149" s="57"/>
      <c r="I149" s="57"/>
      <c r="J149" s="57"/>
    </row>
    <row r="150" spans="1:7">
      <c r="A150" s="85">
        <v>5</v>
      </c>
      <c r="B150" s="143" t="s">
        <v>152</v>
      </c>
      <c r="C150" s="131"/>
      <c r="D150" s="88" t="s">
        <v>76</v>
      </c>
      <c r="G150" s="94"/>
    </row>
    <row r="151" spans="1:9">
      <c r="A151" s="89" t="s">
        <v>77</v>
      </c>
      <c r="B151" s="136" t="s">
        <v>153</v>
      </c>
      <c r="C151" s="164"/>
      <c r="D151" s="91">
        <f>Uniformes_EPI_EPC!F154</f>
        <v>164.881666666667</v>
      </c>
      <c r="G151" s="165"/>
      <c r="I151" s="94"/>
    </row>
    <row r="152" spans="1:4">
      <c r="A152" s="89" t="s">
        <v>79</v>
      </c>
      <c r="B152" s="136" t="s">
        <v>154</v>
      </c>
      <c r="C152" s="164"/>
      <c r="D152" s="91">
        <f>Uniformes_EPI_EPC!F156</f>
        <v>15.8558333333333</v>
      </c>
    </row>
    <row r="153" spans="1:7">
      <c r="A153" s="89" t="s">
        <v>81</v>
      </c>
      <c r="B153" s="136" t="s">
        <v>155</v>
      </c>
      <c r="C153" s="164"/>
      <c r="D153" s="91"/>
      <c r="G153" s="163"/>
    </row>
    <row r="154" spans="1:7">
      <c r="A154" s="89" t="s">
        <v>83</v>
      </c>
      <c r="B154" s="136" t="s">
        <v>156</v>
      </c>
      <c r="C154" s="164"/>
      <c r="D154" s="166"/>
      <c r="G154" s="163"/>
    </row>
    <row r="155" ht="15.75" spans="1:7">
      <c r="A155" s="98" t="s">
        <v>158</v>
      </c>
      <c r="B155" s="99"/>
      <c r="C155" s="147"/>
      <c r="D155" s="138">
        <f>TRUNC(SUM(D151:D154),2)</f>
        <v>180.73</v>
      </c>
      <c r="G155" s="163"/>
    </row>
    <row r="156" ht="15.75" spans="1:4">
      <c r="A156" s="167"/>
      <c r="B156" s="167"/>
      <c r="C156" s="167"/>
      <c r="D156" s="167"/>
    </row>
    <row r="157" s="56" customFormat="1" spans="1:7">
      <c r="A157" s="140" t="s">
        <v>159</v>
      </c>
      <c r="B157" s="141"/>
      <c r="C157" s="141"/>
      <c r="D157" s="142"/>
      <c r="G157" s="168"/>
    </row>
    <row r="158" spans="1:4">
      <c r="A158" s="85">
        <v>6</v>
      </c>
      <c r="B158" s="70" t="s">
        <v>160</v>
      </c>
      <c r="C158" s="70" t="s">
        <v>92</v>
      </c>
      <c r="D158" s="88" t="s">
        <v>76</v>
      </c>
    </row>
    <row r="159" spans="1:4">
      <c r="A159" s="89" t="s">
        <v>77</v>
      </c>
      <c r="B159" s="72" t="s">
        <v>161</v>
      </c>
      <c r="C159" s="120">
        <v>0.05</v>
      </c>
      <c r="D159" s="106">
        <f>C159*(D33+D76+D102+D147+D155)</f>
        <v>159.421</v>
      </c>
    </row>
    <row r="160" spans="1:4">
      <c r="A160" s="89" t="s">
        <v>79</v>
      </c>
      <c r="B160" s="72" t="s">
        <v>162</v>
      </c>
      <c r="C160" s="120">
        <v>0.08</v>
      </c>
      <c r="D160" s="106">
        <f>C160*(D33+D76+D102+D147+D155+D159)</f>
        <v>267.82728</v>
      </c>
    </row>
    <row r="161" customHeight="1" spans="1:4">
      <c r="A161" s="169" t="s">
        <v>163</v>
      </c>
      <c r="B161" s="170"/>
      <c r="C161" s="171">
        <f>SUM(C159:C160)</f>
        <v>0.13</v>
      </c>
      <c r="D161" s="172">
        <f>TRUNC(SUM(D159:D160),2)</f>
        <v>427.24</v>
      </c>
    </row>
    <row r="162" s="54" customFormat="1" ht="14.25" customHeight="1" spans="1:4">
      <c r="A162" s="121"/>
      <c r="B162" s="122"/>
      <c r="D162" s="123"/>
    </row>
    <row r="163" spans="1:4">
      <c r="A163" s="173" t="s">
        <v>81</v>
      </c>
      <c r="B163" s="174" t="s">
        <v>164</v>
      </c>
      <c r="C163" s="175"/>
      <c r="D163" s="176"/>
    </row>
    <row r="164" spans="1:4">
      <c r="A164" s="89" t="s">
        <v>165</v>
      </c>
      <c r="B164" s="72" t="s">
        <v>166</v>
      </c>
      <c r="C164" s="120">
        <f>0.65%+3%</f>
        <v>0.0365</v>
      </c>
      <c r="D164" s="108">
        <f>C164*(D33+D76+D102+D147+D155+D161)/(1-C167)</f>
        <v>144.468078817734</v>
      </c>
    </row>
    <row r="165" spans="1:4">
      <c r="A165" s="89" t="s">
        <v>167</v>
      </c>
      <c r="B165" s="72" t="s">
        <v>168</v>
      </c>
      <c r="C165" s="144">
        <v>0</v>
      </c>
      <c r="D165" s="108">
        <f>C165*(D33+D76+D102+D147+D155+D161)/(1-C167)</f>
        <v>0</v>
      </c>
    </row>
    <row r="166" spans="1:4">
      <c r="A166" s="89" t="s">
        <v>169</v>
      </c>
      <c r="B166" s="72" t="s">
        <v>170</v>
      </c>
      <c r="C166" s="144">
        <v>0.05</v>
      </c>
      <c r="D166" s="108">
        <f>C166*(D33+D76+D102+D147+D155+D161)/(1-C167)</f>
        <v>197.901477832512</v>
      </c>
    </row>
    <row r="167" spans="1:4">
      <c r="A167" s="169" t="s">
        <v>171</v>
      </c>
      <c r="B167" s="177"/>
      <c r="C167" s="171">
        <f>SUM(C164:C166)</f>
        <v>0.0865</v>
      </c>
      <c r="D167" s="178">
        <f>SUM(D164:D166)</f>
        <v>342.369556650246</v>
      </c>
    </row>
    <row r="168" ht="15.75" spans="1:4">
      <c r="A168" s="179" t="s">
        <v>172</v>
      </c>
      <c r="B168" s="180"/>
      <c r="C168" s="148">
        <f>C161+C167</f>
        <v>0.2165</v>
      </c>
      <c r="D168" s="138">
        <f>TRUNC((D167+D161),2)</f>
        <v>769.6</v>
      </c>
    </row>
    <row r="169" s="55" customFormat="1" ht="15.75" spans="1:10">
      <c r="A169" s="181"/>
      <c r="B169" s="161"/>
      <c r="C169" s="182"/>
      <c r="D169" s="183"/>
      <c r="E169" s="57"/>
      <c r="F169" s="57"/>
      <c r="G169" s="57"/>
      <c r="H169" s="57"/>
      <c r="I169" s="57"/>
      <c r="J169" s="57"/>
    </row>
    <row r="170" customHeight="1" spans="1:4">
      <c r="A170" s="140" t="s">
        <v>173</v>
      </c>
      <c r="B170" s="141"/>
      <c r="C170" s="141"/>
      <c r="D170" s="142"/>
    </row>
    <row r="171" customHeight="1" spans="1:4">
      <c r="A171" s="184" t="s">
        <v>174</v>
      </c>
      <c r="B171" s="132"/>
      <c r="C171" s="156"/>
      <c r="D171" s="88" t="s">
        <v>76</v>
      </c>
    </row>
    <row r="172" s="56" customFormat="1" spans="1:4">
      <c r="A172" s="133" t="s">
        <v>77</v>
      </c>
      <c r="B172" s="136" t="s">
        <v>73</v>
      </c>
      <c r="C172" s="164"/>
      <c r="D172" s="108">
        <f>D33</f>
        <v>1452.1</v>
      </c>
    </row>
    <row r="173" customHeight="1" spans="1:4">
      <c r="A173" s="133" t="s">
        <v>79</v>
      </c>
      <c r="B173" s="136" t="s">
        <v>89</v>
      </c>
      <c r="C173" s="164"/>
      <c r="D173" s="108">
        <f>D76</f>
        <v>1315.48</v>
      </c>
    </row>
    <row r="174" spans="1:4">
      <c r="A174" s="133" t="s">
        <v>81</v>
      </c>
      <c r="B174" s="136" t="s">
        <v>125</v>
      </c>
      <c r="C174" s="164"/>
      <c r="D174" s="108">
        <f>D102</f>
        <v>92.94</v>
      </c>
    </row>
    <row r="175" spans="1:4">
      <c r="A175" s="133" t="s">
        <v>83</v>
      </c>
      <c r="B175" s="136" t="s">
        <v>134</v>
      </c>
      <c r="C175" s="164"/>
      <c r="D175" s="108">
        <f>D147</f>
        <v>147.17</v>
      </c>
    </row>
    <row r="176" customHeight="1" spans="1:4">
      <c r="A176" s="133" t="s">
        <v>85</v>
      </c>
      <c r="B176" s="136" t="s">
        <v>151</v>
      </c>
      <c r="C176" s="164"/>
      <c r="D176" s="108">
        <f>D155</f>
        <v>180.73</v>
      </c>
    </row>
    <row r="177" customHeight="1" spans="1:4">
      <c r="A177" s="109" t="s">
        <v>175</v>
      </c>
      <c r="B177" s="87"/>
      <c r="C177" s="87"/>
      <c r="D177" s="111">
        <f>TRUNC(SUM(D172:D176),2)</f>
        <v>3188.42</v>
      </c>
    </row>
    <row r="178" spans="1:4">
      <c r="A178" s="133" t="s">
        <v>106</v>
      </c>
      <c r="B178" s="185" t="s">
        <v>159</v>
      </c>
      <c r="C178" s="185"/>
      <c r="D178" s="108">
        <f>D168</f>
        <v>769.6</v>
      </c>
    </row>
    <row r="179" customHeight="1" spans="1:4">
      <c r="A179" s="98" t="s">
        <v>176</v>
      </c>
      <c r="B179" s="99"/>
      <c r="C179" s="99"/>
      <c r="D179" s="138">
        <f>TRUNC(SUM(D177:D178),2)</f>
        <v>3958.02</v>
      </c>
    </row>
    <row r="180" s="55" customFormat="1" ht="15.75" spans="1:10">
      <c r="A180" s="181"/>
      <c r="B180" s="161"/>
      <c r="C180" s="182"/>
      <c r="D180" s="183"/>
      <c r="E180" s="57"/>
      <c r="F180" s="57"/>
      <c r="G180" s="57"/>
      <c r="H180" s="57"/>
      <c r="I180" s="57"/>
      <c r="J180" s="57"/>
    </row>
    <row r="181" customHeight="1" spans="1:4">
      <c r="A181" s="140" t="s">
        <v>177</v>
      </c>
      <c r="B181" s="141"/>
      <c r="C181" s="141"/>
      <c r="D181" s="142"/>
    </row>
    <row r="182" ht="16.5" customHeight="1" spans="1:6">
      <c r="A182" s="186" t="s">
        <v>178</v>
      </c>
      <c r="B182" s="187" t="s">
        <v>179</v>
      </c>
      <c r="C182" s="188"/>
      <c r="D182" s="108">
        <f>D179</f>
        <v>3958.02</v>
      </c>
      <c r="F182" s="94"/>
    </row>
    <row r="183" customHeight="1" spans="1:4">
      <c r="A183" s="89" t="s">
        <v>180</v>
      </c>
      <c r="B183" s="187" t="s">
        <v>181</v>
      </c>
      <c r="C183" s="188"/>
      <c r="D183" s="189">
        <v>1</v>
      </c>
    </row>
    <row r="184" customHeight="1" spans="1:4">
      <c r="A184" s="98" t="s">
        <v>182</v>
      </c>
      <c r="B184" s="99"/>
      <c r="C184" s="147"/>
      <c r="D184" s="138">
        <f>TRUNC(D182*D183,2)</f>
        <v>3958.02</v>
      </c>
    </row>
  </sheetData>
  <mergeCells count="66">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A155:C155"/>
    <mergeCell ref="A156:D156"/>
    <mergeCell ref="A157:D157"/>
    <mergeCell ref="A161:B161"/>
    <mergeCell ref="B163:D163"/>
    <mergeCell ref="A167:B167"/>
    <mergeCell ref="A168:B168"/>
    <mergeCell ref="A170:D170"/>
    <mergeCell ref="A171:C171"/>
    <mergeCell ref="B172:C172"/>
    <mergeCell ref="B173:C173"/>
    <mergeCell ref="B174:C174"/>
    <mergeCell ref="B175:C175"/>
    <mergeCell ref="B176:C176"/>
    <mergeCell ref="A177:C177"/>
    <mergeCell ref="B178:C178"/>
    <mergeCell ref="A179:C179"/>
    <mergeCell ref="A181:D181"/>
    <mergeCell ref="B182:C182"/>
    <mergeCell ref="B183:C183"/>
    <mergeCell ref="A184:C184"/>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topLeftCell="A130" workbookViewId="0">
      <selection activeCell="E154" sqref="E154"/>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55</v>
      </c>
      <c r="B2" s="60"/>
      <c r="C2" s="61"/>
      <c r="D2" s="62"/>
    </row>
    <row r="3" spans="1:4">
      <c r="A3" s="63" t="s">
        <v>56</v>
      </c>
      <c r="B3" s="64"/>
      <c r="C3" s="64"/>
      <c r="D3" s="65"/>
    </row>
    <row r="4" spans="1:4">
      <c r="A4" s="66" t="s">
        <v>57</v>
      </c>
      <c r="B4" s="64"/>
      <c r="C4" s="64"/>
      <c r="D4" s="65"/>
    </row>
    <row r="5" spans="1:4">
      <c r="A5" s="66" t="s">
        <v>58</v>
      </c>
      <c r="B5" s="64"/>
      <c r="C5" s="64"/>
      <c r="D5" s="65"/>
    </row>
    <row r="6" spans="1:4">
      <c r="A6" s="66" t="s">
        <v>59</v>
      </c>
      <c r="B6" s="64"/>
      <c r="C6" s="64"/>
      <c r="D6" s="65"/>
    </row>
    <row r="7" s="53" customFormat="1" ht="14.25" customHeight="1" spans="1:4">
      <c r="A7" s="67"/>
      <c r="B7" s="68"/>
      <c r="C7" s="67"/>
      <c r="D7" s="69"/>
    </row>
    <row r="8" spans="1:4">
      <c r="A8" s="70" t="s">
        <v>60</v>
      </c>
      <c r="B8" s="70"/>
      <c r="C8" s="70"/>
      <c r="D8" s="70"/>
    </row>
    <row r="9" customHeight="1" spans="1:4">
      <c r="A9" s="71">
        <v>1</v>
      </c>
      <c r="B9" s="72" t="s">
        <v>61</v>
      </c>
      <c r="C9" s="44" t="s">
        <v>62</v>
      </c>
      <c r="D9" s="44"/>
    </row>
    <row r="10" spans="1:4">
      <c r="A10" s="71">
        <v>2</v>
      </c>
      <c r="B10" s="72" t="s">
        <v>63</v>
      </c>
      <c r="C10" s="73">
        <v>45292</v>
      </c>
      <c r="D10" s="73"/>
    </row>
    <row r="11" customHeight="1" spans="1:4">
      <c r="A11" s="71">
        <v>3</v>
      </c>
      <c r="B11" s="72" t="s">
        <v>64</v>
      </c>
      <c r="C11" s="74" t="s">
        <v>191</v>
      </c>
      <c r="D11" s="75"/>
    </row>
    <row r="12" spans="1:4">
      <c r="A12" s="71">
        <v>4</v>
      </c>
      <c r="B12" s="72" t="s">
        <v>66</v>
      </c>
      <c r="C12" s="74" t="s">
        <v>192</v>
      </c>
      <c r="D12" s="75"/>
    </row>
    <row r="13" spans="1:4">
      <c r="A13" s="71">
        <v>5</v>
      </c>
      <c r="B13" s="72" t="s">
        <v>68</v>
      </c>
      <c r="C13" s="76">
        <v>220</v>
      </c>
      <c r="D13" s="77"/>
    </row>
    <row r="14" spans="1:4">
      <c r="A14" s="71">
        <v>6</v>
      </c>
      <c r="B14" s="72" t="s">
        <v>193</v>
      </c>
      <c r="C14" s="78">
        <v>1837.04</v>
      </c>
      <c r="D14" s="78"/>
    </row>
    <row r="15" ht="17.25" customHeight="1" spans="1:4">
      <c r="A15" s="71">
        <v>7</v>
      </c>
      <c r="B15" s="72" t="s">
        <v>70</v>
      </c>
      <c r="C15" s="76">
        <v>12</v>
      </c>
      <c r="D15" s="77"/>
    </row>
    <row r="16" ht="17.25" customHeight="1" spans="1:4">
      <c r="A16" s="71">
        <v>8</v>
      </c>
      <c r="B16" s="72" t="s">
        <v>71</v>
      </c>
      <c r="C16" s="76">
        <v>1</v>
      </c>
      <c r="D16" s="77"/>
    </row>
    <row r="17" spans="1:9">
      <c r="A17" s="79"/>
      <c r="F17" s="80"/>
      <c r="G17" s="80"/>
      <c r="H17" s="80"/>
      <c r="I17" s="80"/>
    </row>
    <row r="18" spans="1:9">
      <c r="A18" s="81" t="s">
        <v>72</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73</v>
      </c>
      <c r="B26" s="83"/>
      <c r="C26" s="83"/>
      <c r="D26" s="84"/>
    </row>
    <row r="27" spans="1:4">
      <c r="A27" s="85" t="s">
        <v>74</v>
      </c>
      <c r="B27" s="86" t="s">
        <v>75</v>
      </c>
      <c r="C27" s="87"/>
      <c r="D27" s="88" t="s">
        <v>76</v>
      </c>
    </row>
    <row r="28" spans="1:4">
      <c r="A28" s="89" t="s">
        <v>77</v>
      </c>
      <c r="B28" s="90" t="s">
        <v>78</v>
      </c>
      <c r="C28" s="71"/>
      <c r="D28" s="91">
        <f>C14</f>
        <v>1837.04</v>
      </c>
    </row>
    <row r="29" spans="1:4">
      <c r="A29" s="89" t="s">
        <v>79</v>
      </c>
      <c r="B29" s="90" t="s">
        <v>194</v>
      </c>
      <c r="C29" s="92">
        <v>0.3</v>
      </c>
      <c r="D29" s="91">
        <f>D28*C29</f>
        <v>551.112</v>
      </c>
    </row>
    <row r="30" spans="1:7">
      <c r="A30" s="89" t="s">
        <v>81</v>
      </c>
      <c r="B30" s="90" t="s">
        <v>82</v>
      </c>
      <c r="C30" s="93"/>
      <c r="D30" s="91"/>
      <c r="E30" s="94"/>
      <c r="G30" s="95"/>
    </row>
    <row r="31" spans="1:5">
      <c r="A31" s="89" t="s">
        <v>83</v>
      </c>
      <c r="B31" s="90" t="s">
        <v>84</v>
      </c>
      <c r="C31" s="72"/>
      <c r="D31" s="91"/>
      <c r="E31" s="96"/>
    </row>
    <row r="32" spans="1:7">
      <c r="A32" s="71" t="s">
        <v>85</v>
      </c>
      <c r="B32" s="57" t="s">
        <v>86</v>
      </c>
      <c r="C32" s="97"/>
      <c r="D32" s="91"/>
      <c r="G32" s="94"/>
    </row>
    <row r="33" ht="15.75" customHeight="1" spans="1:6">
      <c r="A33" s="98" t="s">
        <v>87</v>
      </c>
      <c r="B33" s="99"/>
      <c r="C33" s="99"/>
      <c r="D33" s="100">
        <f>TRUNC(SUM(D28:D32),2)</f>
        <v>2388.15</v>
      </c>
      <c r="F33" s="94"/>
    </row>
    <row r="34" ht="15.75" customHeight="1" spans="4:4">
      <c r="D34" s="57"/>
    </row>
    <row r="35" ht="15.75" customHeight="1" spans="1:4">
      <c r="A35" s="81" t="s">
        <v>88</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89</v>
      </c>
      <c r="B41" s="102"/>
      <c r="C41" s="102"/>
      <c r="D41" s="103"/>
    </row>
    <row r="42" spans="1:4">
      <c r="A42" s="85" t="s">
        <v>90</v>
      </c>
      <c r="B42" s="104" t="s">
        <v>91</v>
      </c>
      <c r="C42" s="70" t="s">
        <v>92</v>
      </c>
      <c r="D42" s="88" t="s">
        <v>76</v>
      </c>
    </row>
    <row r="43" spans="1:4">
      <c r="A43" s="89" t="s">
        <v>77</v>
      </c>
      <c r="B43" s="72" t="s">
        <v>93</v>
      </c>
      <c r="C43" s="105">
        <f>1/12</f>
        <v>0.0833333333333333</v>
      </c>
      <c r="D43" s="106">
        <f>C43*D33</f>
        <v>199.0125</v>
      </c>
    </row>
    <row r="44" spans="1:4">
      <c r="A44" s="89" t="s">
        <v>79</v>
      </c>
      <c r="B44" s="72" t="s">
        <v>94</v>
      </c>
      <c r="C44" s="107">
        <f>(1/3)/12</f>
        <v>0.0277777777777778</v>
      </c>
      <c r="D44" s="108">
        <f>C44*D33</f>
        <v>66.3375</v>
      </c>
    </row>
    <row r="45" customHeight="1" spans="1:4">
      <c r="A45" s="109" t="s">
        <v>95</v>
      </c>
      <c r="B45" s="87"/>
      <c r="C45" s="110">
        <f>SUM(C43:C44)</f>
        <v>0.111111111111111</v>
      </c>
      <c r="D45" s="111">
        <f>TRUNC(SUM(D43:D44),2)</f>
        <v>265.35</v>
      </c>
    </row>
    <row r="46" s="54" customFormat="1" customHeight="1" spans="1:4">
      <c r="A46" s="112"/>
      <c r="B46" s="52"/>
      <c r="C46" s="57"/>
      <c r="D46" s="113"/>
    </row>
    <row r="47" s="54" customFormat="1" customHeight="1" spans="1:4">
      <c r="A47" s="114" t="s">
        <v>96</v>
      </c>
      <c r="B47" s="115"/>
      <c r="C47" s="116" t="s">
        <v>97</v>
      </c>
      <c r="D47" s="117">
        <f>D33</f>
        <v>2388.15</v>
      </c>
    </row>
    <row r="48" s="54" customFormat="1" customHeight="1" spans="1:4">
      <c r="A48" s="114"/>
      <c r="B48" s="115"/>
      <c r="C48" s="116" t="s">
        <v>98</v>
      </c>
      <c r="D48" s="117">
        <f>D45</f>
        <v>265.35</v>
      </c>
    </row>
    <row r="49" s="54" customFormat="1" customHeight="1" spans="1:4">
      <c r="A49" s="114"/>
      <c r="B49" s="115"/>
      <c r="C49" s="116" t="s">
        <v>35</v>
      </c>
      <c r="D49" s="118">
        <f>TRUNC(SUM(D47:D48),2)</f>
        <v>2653.5</v>
      </c>
    </row>
    <row r="50" s="54" customFormat="1" customHeight="1" spans="1:4">
      <c r="A50" s="112"/>
      <c r="B50" s="52"/>
      <c r="C50" s="57"/>
      <c r="D50" s="113"/>
    </row>
    <row r="51" ht="30" spans="1:4">
      <c r="A51" s="85" t="s">
        <v>99</v>
      </c>
      <c r="B51" s="104" t="s">
        <v>100</v>
      </c>
      <c r="C51" s="70" t="s">
        <v>92</v>
      </c>
      <c r="D51" s="88" t="s">
        <v>76</v>
      </c>
    </row>
    <row r="52" spans="1:4">
      <c r="A52" s="89" t="s">
        <v>77</v>
      </c>
      <c r="B52" s="72" t="s">
        <v>101</v>
      </c>
      <c r="C52" s="107">
        <v>0.2</v>
      </c>
      <c r="D52" s="119">
        <f>C52*$D$49</f>
        <v>530.7</v>
      </c>
    </row>
    <row r="53" spans="1:4">
      <c r="A53" s="89" t="s">
        <v>79</v>
      </c>
      <c r="B53" s="72" t="s">
        <v>102</v>
      </c>
      <c r="C53" s="107">
        <v>0.025</v>
      </c>
      <c r="D53" s="119">
        <f t="shared" ref="D53:D59" si="0">C53*$D$49</f>
        <v>66.3375</v>
      </c>
    </row>
    <row r="54" spans="1:4">
      <c r="A54" s="89" t="s">
        <v>81</v>
      </c>
      <c r="B54" s="72" t="s">
        <v>103</v>
      </c>
      <c r="C54" s="120">
        <f>3%*2</f>
        <v>0.06</v>
      </c>
      <c r="D54" s="119">
        <f t="shared" si="0"/>
        <v>159.21</v>
      </c>
    </row>
    <row r="55" spans="1:4">
      <c r="A55" s="89" t="s">
        <v>83</v>
      </c>
      <c r="B55" s="72" t="s">
        <v>104</v>
      </c>
      <c r="C55" s="107">
        <v>0.015</v>
      </c>
      <c r="D55" s="119">
        <f t="shared" si="0"/>
        <v>39.8025</v>
      </c>
    </row>
    <row r="56" spans="1:4">
      <c r="A56" s="89" t="s">
        <v>85</v>
      </c>
      <c r="B56" s="72" t="s">
        <v>105</v>
      </c>
      <c r="C56" s="107">
        <v>0.01</v>
      </c>
      <c r="D56" s="119">
        <f t="shared" si="0"/>
        <v>26.535</v>
      </c>
    </row>
    <row r="57" spans="1:4">
      <c r="A57" s="89" t="s">
        <v>106</v>
      </c>
      <c r="B57" s="72" t="s">
        <v>107</v>
      </c>
      <c r="C57" s="107">
        <v>0.006</v>
      </c>
      <c r="D57" s="119">
        <f t="shared" si="0"/>
        <v>15.921</v>
      </c>
    </row>
    <row r="58" spans="1:4">
      <c r="A58" s="89" t="s">
        <v>108</v>
      </c>
      <c r="B58" s="72" t="s">
        <v>109</v>
      </c>
      <c r="C58" s="107">
        <v>0.002</v>
      </c>
      <c r="D58" s="119">
        <f t="shared" si="0"/>
        <v>5.307</v>
      </c>
    </row>
    <row r="59" spans="1:4">
      <c r="A59" s="89" t="s">
        <v>110</v>
      </c>
      <c r="B59" s="72" t="s">
        <v>111</v>
      </c>
      <c r="C59" s="107">
        <v>0.08</v>
      </c>
      <c r="D59" s="119">
        <f t="shared" si="0"/>
        <v>212.28</v>
      </c>
    </row>
    <row r="60" spans="1:4">
      <c r="A60" s="85" t="s">
        <v>112</v>
      </c>
      <c r="B60" s="70"/>
      <c r="C60" s="110">
        <f>SUM(C52:C59)</f>
        <v>0.398</v>
      </c>
      <c r="D60" s="111">
        <f>TRUNC(SUM(D52:D59),2)</f>
        <v>1056.09</v>
      </c>
    </row>
    <row r="61" s="54" customFormat="1" ht="12" customHeight="1" spans="1:4">
      <c r="A61" s="121"/>
      <c r="B61" s="122"/>
      <c r="D61" s="123"/>
    </row>
    <row r="62" spans="1:4">
      <c r="A62" s="85" t="s">
        <v>113</v>
      </c>
      <c r="B62" s="124" t="s">
        <v>114</v>
      </c>
      <c r="C62" s="70"/>
      <c r="D62" s="125" t="s">
        <v>76</v>
      </c>
    </row>
    <row r="63" spans="1:4">
      <c r="A63" s="89" t="s">
        <v>77</v>
      </c>
      <c r="B63" s="72" t="s">
        <v>115</v>
      </c>
      <c r="C63" s="126">
        <v>0</v>
      </c>
      <c r="D63" s="91">
        <f>IF(C63=0,0,(C63*15*2)-0.06*C14)</f>
        <v>0</v>
      </c>
    </row>
    <row r="64" spans="1:4">
      <c r="A64" s="127" t="s">
        <v>79</v>
      </c>
      <c r="B64" s="128" t="s">
        <v>116</v>
      </c>
      <c r="C64" s="126">
        <v>25</v>
      </c>
      <c r="D64" s="91">
        <f>(22*C64)-0.2*(22*C64)</f>
        <v>440</v>
      </c>
    </row>
    <row r="65" spans="1:4">
      <c r="A65" s="89" t="s">
        <v>81</v>
      </c>
      <c r="B65" s="72" t="s">
        <v>117</v>
      </c>
      <c r="C65" s="126"/>
      <c r="D65" s="91">
        <v>44</v>
      </c>
    </row>
    <row r="66" spans="1:4">
      <c r="A66" s="71" t="s">
        <v>83</v>
      </c>
      <c r="B66" s="72" t="s">
        <v>118</v>
      </c>
      <c r="C66" s="129">
        <v>0</v>
      </c>
      <c r="D66" s="78">
        <f>SUM(D28:D29)/220*1.5*C66</f>
        <v>0</v>
      </c>
    </row>
    <row r="67" spans="1:4">
      <c r="A67" s="71" t="s">
        <v>85</v>
      </c>
      <c r="B67" s="72" t="s">
        <v>119</v>
      </c>
      <c r="C67" s="130"/>
      <c r="D67" s="78">
        <v>22</v>
      </c>
    </row>
    <row r="68" spans="1:4">
      <c r="A68" s="71" t="s">
        <v>106</v>
      </c>
      <c r="B68" s="72" t="s">
        <v>120</v>
      </c>
      <c r="C68" s="130"/>
      <c r="D68" s="78">
        <v>6</v>
      </c>
    </row>
    <row r="69" spans="1:4">
      <c r="A69" s="71" t="s">
        <v>108</v>
      </c>
      <c r="B69" s="72" t="s">
        <v>86</v>
      </c>
      <c r="C69" s="130"/>
      <c r="D69" s="78"/>
    </row>
    <row r="70" spans="1:4">
      <c r="A70" s="109" t="s">
        <v>121</v>
      </c>
      <c r="B70" s="87"/>
      <c r="C70" s="131"/>
      <c r="D70" s="111">
        <f>TRUNC(SUM(D63:D69),2)</f>
        <v>512</v>
      </c>
    </row>
    <row r="71" s="54" customFormat="1" ht="13.5" customHeight="1" spans="1:4">
      <c r="A71" s="121"/>
      <c r="B71" s="122"/>
      <c r="D71" s="123"/>
    </row>
    <row r="72" customHeight="1" spans="1:4">
      <c r="A72" s="109">
        <v>2</v>
      </c>
      <c r="B72" s="124" t="s">
        <v>122</v>
      </c>
      <c r="C72" s="132"/>
      <c r="D72" s="88" t="s">
        <v>76</v>
      </c>
    </row>
    <row r="73" spans="1:4">
      <c r="A73" s="133" t="s">
        <v>90</v>
      </c>
      <c r="B73" s="134" t="s">
        <v>91</v>
      </c>
      <c r="C73" s="135"/>
      <c r="D73" s="108">
        <f>D45</f>
        <v>265.35</v>
      </c>
    </row>
    <row r="74" spans="1:4">
      <c r="A74" s="133" t="s">
        <v>99</v>
      </c>
      <c r="B74" s="136" t="s">
        <v>100</v>
      </c>
      <c r="C74" s="137"/>
      <c r="D74" s="108">
        <f>D60</f>
        <v>1056.09</v>
      </c>
    </row>
    <row r="75" spans="1:4">
      <c r="A75" s="133" t="s">
        <v>113</v>
      </c>
      <c r="B75" s="136" t="s">
        <v>114</v>
      </c>
      <c r="C75" s="137"/>
      <c r="D75" s="108">
        <f>D70</f>
        <v>512</v>
      </c>
    </row>
    <row r="76" ht="15.75" spans="1:4">
      <c r="A76" s="98" t="s">
        <v>123</v>
      </c>
      <c r="B76" s="99"/>
      <c r="C76" s="99"/>
      <c r="D76" s="138">
        <f>TRUNC(SUM(D73:D75),2)</f>
        <v>1833.44</v>
      </c>
    </row>
    <row r="77" spans="4:4">
      <c r="D77" s="57"/>
    </row>
    <row r="78" spans="1:4">
      <c r="A78" s="139" t="s">
        <v>124</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125</v>
      </c>
      <c r="B94" s="141"/>
      <c r="C94" s="141"/>
      <c r="D94" s="142"/>
    </row>
    <row r="95" spans="1:4">
      <c r="A95" s="85">
        <v>3</v>
      </c>
      <c r="B95" s="143" t="s">
        <v>126</v>
      </c>
      <c r="C95" s="70" t="s">
        <v>92</v>
      </c>
      <c r="D95" s="88" t="s">
        <v>76</v>
      </c>
    </row>
    <row r="96" customHeight="1" spans="1:4">
      <c r="A96" s="89" t="s">
        <v>77</v>
      </c>
      <c r="B96" s="90" t="s">
        <v>127</v>
      </c>
      <c r="C96" s="144">
        <f>1/12*2%</f>
        <v>0.00166666666666667</v>
      </c>
      <c r="D96" s="108">
        <f>C96*$D$33</f>
        <v>3.98025</v>
      </c>
    </row>
    <row r="97" customHeight="1" spans="1:4">
      <c r="A97" s="89" t="s">
        <v>79</v>
      </c>
      <c r="B97" s="90" t="s">
        <v>128</v>
      </c>
      <c r="C97" s="145">
        <f>C96*8%</f>
        <v>0.000133333333333333</v>
      </c>
      <c r="D97" s="108">
        <f t="shared" ref="D97:D101" si="1">C97*$D$33</f>
        <v>0.31842</v>
      </c>
    </row>
    <row r="98" customHeight="1" spans="1:5">
      <c r="A98" s="89" t="s">
        <v>81</v>
      </c>
      <c r="B98" s="90" t="s">
        <v>129</v>
      </c>
      <c r="C98" s="144">
        <f>0.08*0.4*0.9*(1+2/12+(1/3*1/12))</f>
        <v>0.0344</v>
      </c>
      <c r="D98" s="108">
        <f t="shared" si="1"/>
        <v>82.15236</v>
      </c>
      <c r="E98" s="146"/>
    </row>
    <row r="99" customHeight="1" spans="1:4">
      <c r="A99" s="89" t="s">
        <v>83</v>
      </c>
      <c r="B99" s="90" t="s">
        <v>130</v>
      </c>
      <c r="C99" s="144">
        <f>(7/30)/12</f>
        <v>0.0194444444444444</v>
      </c>
      <c r="D99" s="108">
        <f t="shared" si="1"/>
        <v>46.43625</v>
      </c>
    </row>
    <row r="100" customHeight="1" spans="1:4">
      <c r="A100" s="89" t="s">
        <v>85</v>
      </c>
      <c r="B100" s="90" t="s">
        <v>131</v>
      </c>
      <c r="C100" s="144">
        <f>C60*C99</f>
        <v>0.00773888888888889</v>
      </c>
      <c r="D100" s="108">
        <f t="shared" si="1"/>
        <v>18.4816275</v>
      </c>
    </row>
    <row r="101" customHeight="1" spans="1:4">
      <c r="A101" s="89" t="s">
        <v>106</v>
      </c>
      <c r="B101" s="90" t="s">
        <v>132</v>
      </c>
      <c r="C101" s="145">
        <f>C99*0.08*0.4</f>
        <v>0.000622222222222222</v>
      </c>
      <c r="D101" s="108">
        <f t="shared" si="1"/>
        <v>1.48596</v>
      </c>
    </row>
    <row r="102" ht="15.75" spans="1:4">
      <c r="A102" s="98" t="s">
        <v>121</v>
      </c>
      <c r="B102" s="147"/>
      <c r="C102" s="148">
        <f>SUM(C96:C101)</f>
        <v>0.0640055555555556</v>
      </c>
      <c r="D102" s="138">
        <f>TRUNC(SUM(D96:D101),2)</f>
        <v>152.85</v>
      </c>
    </row>
    <row r="103" spans="4:4">
      <c r="D103" s="57"/>
    </row>
    <row r="104" spans="1:4">
      <c r="A104" s="139" t="s">
        <v>133</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134</v>
      </c>
      <c r="B128" s="102"/>
      <c r="C128" s="102"/>
      <c r="D128" s="103"/>
    </row>
    <row r="129" spans="1:4">
      <c r="A129" s="85" t="s">
        <v>135</v>
      </c>
      <c r="B129" s="70" t="s">
        <v>136</v>
      </c>
      <c r="C129" s="70" t="s">
        <v>92</v>
      </c>
      <c r="D129" s="88" t="s">
        <v>76</v>
      </c>
    </row>
    <row r="130" spans="1:8">
      <c r="A130" s="89" t="s">
        <v>77</v>
      </c>
      <c r="B130" s="72" t="s">
        <v>137</v>
      </c>
      <c r="C130" s="149">
        <f>1/12</f>
        <v>0.0833333333333333</v>
      </c>
      <c r="D130" s="108">
        <f>C130*($D$33+$D$66)</f>
        <v>199.0125</v>
      </c>
      <c r="E130" s="96"/>
      <c r="F130" s="150"/>
      <c r="G130" s="151"/>
      <c r="H130" s="151"/>
    </row>
    <row r="131" spans="1:4">
      <c r="A131" s="89" t="s">
        <v>79</v>
      </c>
      <c r="B131" s="72" t="s">
        <v>138</v>
      </c>
      <c r="C131" s="149">
        <f>5/30/12</f>
        <v>0.0138888888888889</v>
      </c>
      <c r="D131" s="108">
        <f t="shared" ref="D131:D134" si="2">C131*($D$33+$D$66)</f>
        <v>33.16875</v>
      </c>
    </row>
    <row r="132" spans="1:5">
      <c r="A132" s="89" t="s">
        <v>81</v>
      </c>
      <c r="B132" s="72" t="s">
        <v>139</v>
      </c>
      <c r="C132" s="149">
        <f>5/30/12*0.0157</f>
        <v>0.000218055555555556</v>
      </c>
      <c r="D132" s="108">
        <f t="shared" si="2"/>
        <v>0.520749375</v>
      </c>
      <c r="E132" s="152"/>
    </row>
    <row r="133" spans="1:4">
      <c r="A133" s="89" t="s">
        <v>83</v>
      </c>
      <c r="B133" s="72" t="s">
        <v>140</v>
      </c>
      <c r="C133" s="149">
        <f>15/30/12*0.08</f>
        <v>0.00333333333333333</v>
      </c>
      <c r="D133" s="108">
        <f t="shared" si="2"/>
        <v>7.9605</v>
      </c>
    </row>
    <row r="134" spans="1:6">
      <c r="A134" s="89" t="s">
        <v>85</v>
      </c>
      <c r="B134" s="72" t="s">
        <v>141</v>
      </c>
      <c r="C134" s="149">
        <f>(4/12)*((1/12)+(1/3*1/12))*0.0157</f>
        <v>0.000581481481481481</v>
      </c>
      <c r="D134" s="108">
        <f t="shared" si="2"/>
        <v>1.388665</v>
      </c>
      <c r="E134" s="94"/>
      <c r="F134" s="95"/>
    </row>
    <row r="135" spans="1:6">
      <c r="A135" s="89" t="s">
        <v>106</v>
      </c>
      <c r="B135" s="72" t="s">
        <v>142</v>
      </c>
      <c r="C135" s="153"/>
      <c r="D135" s="108">
        <f t="shared" ref="D135:D136" si="3">C135*$D$33</f>
        <v>0</v>
      </c>
      <c r="F135" s="154"/>
    </row>
    <row r="136" ht="14.25" customHeight="1" spans="1:6">
      <c r="A136" s="89" t="s">
        <v>108</v>
      </c>
      <c r="B136" s="72" t="s">
        <v>143</v>
      </c>
      <c r="C136" s="153">
        <f>SUM(C130:C133)*(2/12+1/12/3)</f>
        <v>0.0195948688271605</v>
      </c>
      <c r="D136" s="108">
        <f t="shared" si="3"/>
        <v>46.7954859895833</v>
      </c>
      <c r="F136" s="154"/>
    </row>
    <row r="137" spans="1:6">
      <c r="A137" s="89" t="s">
        <v>110</v>
      </c>
      <c r="B137" s="72" t="s">
        <v>144</v>
      </c>
      <c r="C137" s="153">
        <f>SUM(C130:C134)*C60</f>
        <v>0.0403393268518518</v>
      </c>
      <c r="D137" s="108">
        <f>C137*($D$33+$D$66)</f>
        <v>96.33636342125</v>
      </c>
      <c r="F137" s="154"/>
    </row>
    <row r="138" spans="1:4">
      <c r="A138" s="109" t="s">
        <v>87</v>
      </c>
      <c r="B138" s="87"/>
      <c r="C138" s="131"/>
      <c r="D138" s="111">
        <f>TRUNC(SUM(D130:D135),2)</f>
        <v>242.05</v>
      </c>
    </row>
    <row r="139" s="54" customFormat="1" ht="5.25" customHeight="1" spans="1:4">
      <c r="A139" s="121"/>
      <c r="B139" s="122"/>
      <c r="D139" s="123"/>
    </row>
    <row r="140" spans="1:4">
      <c r="A140" s="85" t="s">
        <v>145</v>
      </c>
      <c r="B140" s="70" t="s">
        <v>146</v>
      </c>
      <c r="C140" s="33"/>
      <c r="D140" s="88" t="s">
        <v>76</v>
      </c>
    </row>
    <row r="141" spans="1:4">
      <c r="A141" s="89" t="s">
        <v>77</v>
      </c>
      <c r="B141" s="72" t="s">
        <v>147</v>
      </c>
      <c r="C141" s="155"/>
      <c r="D141" s="91">
        <v>0</v>
      </c>
    </row>
    <row r="142" spans="1:4">
      <c r="A142" s="109" t="s">
        <v>148</v>
      </c>
      <c r="B142" s="87"/>
      <c r="C142" s="131"/>
      <c r="D142" s="111">
        <f>SUM(D141)</f>
        <v>0</v>
      </c>
    </row>
    <row r="143" s="54" customFormat="1" ht="5.25" customHeight="1" spans="1:4">
      <c r="A143" s="121"/>
      <c r="B143" s="122"/>
      <c r="D143" s="123"/>
    </row>
    <row r="144" spans="1:4">
      <c r="A144" s="109">
        <v>4</v>
      </c>
      <c r="B144" s="124" t="s">
        <v>149</v>
      </c>
      <c r="C144" s="156"/>
      <c r="D144" s="88" t="s">
        <v>76</v>
      </c>
    </row>
    <row r="145" spans="1:4">
      <c r="A145" s="133" t="s">
        <v>135</v>
      </c>
      <c r="B145" s="157" t="s">
        <v>136</v>
      </c>
      <c r="C145" s="158"/>
      <c r="D145" s="159">
        <f>D138</f>
        <v>242.05</v>
      </c>
    </row>
    <row r="146" spans="1:4">
      <c r="A146" s="133" t="s">
        <v>145</v>
      </c>
      <c r="B146" s="157" t="s">
        <v>146</v>
      </c>
      <c r="C146" s="160"/>
      <c r="D146" s="159">
        <f>D142</f>
        <v>0</v>
      </c>
    </row>
    <row r="147" ht="15.75" spans="1:4">
      <c r="A147" s="98" t="s">
        <v>150</v>
      </c>
      <c r="B147" s="99"/>
      <c r="C147" s="99"/>
      <c r="D147" s="138">
        <f>TRUNC(SUM(D145:D146),2)</f>
        <v>242.05</v>
      </c>
    </row>
    <row r="148" s="55" customFormat="1" ht="15.75" spans="1:10">
      <c r="A148" s="161"/>
      <c r="B148" s="161"/>
      <c r="C148" s="162"/>
      <c r="D148" s="162"/>
      <c r="E148" s="57"/>
      <c r="F148" s="57"/>
      <c r="G148" s="57"/>
      <c r="H148" s="57"/>
      <c r="I148" s="57"/>
      <c r="J148" s="57"/>
    </row>
    <row r="149" s="55" customFormat="1" spans="1:10">
      <c r="A149" s="140" t="s">
        <v>151</v>
      </c>
      <c r="B149" s="141"/>
      <c r="C149" s="141"/>
      <c r="D149" s="142"/>
      <c r="E149" s="57"/>
      <c r="F149" s="57"/>
      <c r="G149" s="163"/>
      <c r="H149" s="57"/>
      <c r="I149" s="57"/>
      <c r="J149" s="57"/>
    </row>
    <row r="150" spans="1:7">
      <c r="A150" s="85">
        <v>5</v>
      </c>
      <c r="B150" s="143" t="s">
        <v>152</v>
      </c>
      <c r="C150" s="131"/>
      <c r="D150" s="88" t="s">
        <v>76</v>
      </c>
      <c r="G150" s="94"/>
    </row>
    <row r="151" spans="1:9">
      <c r="A151" s="89" t="s">
        <v>77</v>
      </c>
      <c r="B151" s="136" t="s">
        <v>153</v>
      </c>
      <c r="C151" s="164"/>
      <c r="D151" s="91">
        <f>Uniformes_EPI_EPC!F200</f>
        <v>177.955</v>
      </c>
      <c r="G151" s="165"/>
      <c r="I151" s="94"/>
    </row>
    <row r="152" spans="1:4">
      <c r="A152" s="89" t="s">
        <v>79</v>
      </c>
      <c r="B152" s="136" t="s">
        <v>154</v>
      </c>
      <c r="C152" s="164"/>
      <c r="D152" s="91">
        <f>Uniformes_EPI_EPC!F202</f>
        <v>159.355833333333</v>
      </c>
    </row>
    <row r="153" spans="1:7">
      <c r="A153" s="89" t="s">
        <v>81</v>
      </c>
      <c r="B153" s="136" t="s">
        <v>155</v>
      </c>
      <c r="C153" s="164"/>
      <c r="D153" s="91">
        <f>Materiais!F276</f>
        <v>188.0325</v>
      </c>
      <c r="G153" s="163"/>
    </row>
    <row r="154" spans="1:7">
      <c r="A154" s="89" t="s">
        <v>83</v>
      </c>
      <c r="B154" s="136" t="s">
        <v>156</v>
      </c>
      <c r="C154" s="164"/>
      <c r="D154" s="166">
        <f>Equipamentos!F132</f>
        <v>230.9</v>
      </c>
      <c r="G154" s="163"/>
    </row>
    <row r="155" spans="1:7">
      <c r="A155" s="89" t="s">
        <v>85</v>
      </c>
      <c r="B155" s="136" t="s">
        <v>157</v>
      </c>
      <c r="C155" s="164"/>
      <c r="D155" s="166"/>
      <c r="G155" s="163"/>
    </row>
    <row r="156" ht="15.75" spans="1:7">
      <c r="A156" s="98" t="s">
        <v>158</v>
      </c>
      <c r="B156" s="99"/>
      <c r="C156" s="147"/>
      <c r="D156" s="138">
        <f>TRUNC(SUM(D151:D155),2)</f>
        <v>756.24</v>
      </c>
      <c r="G156" s="163"/>
    </row>
    <row r="157" ht="15.75" spans="1:4">
      <c r="A157" s="167"/>
      <c r="B157" s="167"/>
      <c r="C157" s="167"/>
      <c r="D157" s="167"/>
    </row>
    <row r="158" s="56" customFormat="1" spans="1:7">
      <c r="A158" s="140" t="s">
        <v>159</v>
      </c>
      <c r="B158" s="141"/>
      <c r="C158" s="141"/>
      <c r="D158" s="142"/>
      <c r="G158" s="168"/>
    </row>
    <row r="159" spans="1:4">
      <c r="A159" s="85">
        <v>6</v>
      </c>
      <c r="B159" s="70" t="s">
        <v>160</v>
      </c>
      <c r="C159" s="70" t="s">
        <v>92</v>
      </c>
      <c r="D159" s="88" t="s">
        <v>76</v>
      </c>
    </row>
    <row r="160" spans="1:4">
      <c r="A160" s="89" t="s">
        <v>77</v>
      </c>
      <c r="B160" s="72" t="s">
        <v>161</v>
      </c>
      <c r="C160" s="120">
        <v>0.05</v>
      </c>
      <c r="D160" s="106">
        <f>C160*(D33+D76+D102+D147+D156)</f>
        <v>268.6365</v>
      </c>
    </row>
    <row r="161" spans="1:4">
      <c r="A161" s="89" t="s">
        <v>79</v>
      </c>
      <c r="B161" s="72" t="s">
        <v>162</v>
      </c>
      <c r="C161" s="120">
        <v>0.08</v>
      </c>
      <c r="D161" s="106">
        <f>C161*(D33+D76+D102+D147+D156+D160)</f>
        <v>451.30932</v>
      </c>
    </row>
    <row r="162" customHeight="1" spans="1:4">
      <c r="A162" s="169" t="s">
        <v>163</v>
      </c>
      <c r="B162" s="170"/>
      <c r="C162" s="171">
        <f>SUM(C160:C161)</f>
        <v>0.13</v>
      </c>
      <c r="D162" s="172">
        <f>TRUNC(SUM(D160:D161),2)</f>
        <v>719.94</v>
      </c>
    </row>
    <row r="163" s="54" customFormat="1" ht="14.25" customHeight="1" spans="1:4">
      <c r="A163" s="121"/>
      <c r="B163" s="122"/>
      <c r="D163" s="123"/>
    </row>
    <row r="164" spans="1:4">
      <c r="A164" s="173" t="s">
        <v>81</v>
      </c>
      <c r="B164" s="174" t="s">
        <v>164</v>
      </c>
      <c r="C164" s="175"/>
      <c r="D164" s="176"/>
    </row>
    <row r="165" spans="1:4">
      <c r="A165" s="89" t="s">
        <v>165</v>
      </c>
      <c r="B165" s="72" t="s">
        <v>166</v>
      </c>
      <c r="C165" s="120">
        <f>0.65%+3%</f>
        <v>0.0365</v>
      </c>
      <c r="D165" s="108">
        <f>C165*(D33+D76+D102+D147+D156+D162)/(1-C168)</f>
        <v>243.440016420361</v>
      </c>
    </row>
    <row r="166" spans="1:4">
      <c r="A166" s="89" t="s">
        <v>167</v>
      </c>
      <c r="B166" s="72" t="s">
        <v>168</v>
      </c>
      <c r="C166" s="144">
        <v>0</v>
      </c>
      <c r="D166" s="108">
        <f>C166*(D33+D76+D102+D147+D156+D162)/(1-C168)</f>
        <v>0</v>
      </c>
    </row>
    <row r="167" spans="1:4">
      <c r="A167" s="89" t="s">
        <v>169</v>
      </c>
      <c r="B167" s="72" t="s">
        <v>170</v>
      </c>
      <c r="C167" s="144">
        <v>0.05</v>
      </c>
      <c r="D167" s="108">
        <f>C167*(D33+D76+D102+D147+D156+D162)/(1-C168)</f>
        <v>333.47947454844</v>
      </c>
    </row>
    <row r="168" spans="1:4">
      <c r="A168" s="169" t="s">
        <v>171</v>
      </c>
      <c r="B168" s="177"/>
      <c r="C168" s="171">
        <f>SUM(C165:C167)</f>
        <v>0.0865</v>
      </c>
      <c r="D168" s="178">
        <f>SUM(D165:D167)</f>
        <v>576.919490968801</v>
      </c>
    </row>
    <row r="169" ht="15.75" spans="1:4">
      <c r="A169" s="179" t="s">
        <v>172</v>
      </c>
      <c r="B169" s="180"/>
      <c r="C169" s="148">
        <f>C162+C168</f>
        <v>0.2165</v>
      </c>
      <c r="D169" s="138">
        <f>TRUNC((D168+D162),2)</f>
        <v>1296.85</v>
      </c>
    </row>
    <row r="170" s="55" customFormat="1" ht="15.75" spans="1:10">
      <c r="A170" s="181"/>
      <c r="B170" s="161"/>
      <c r="C170" s="182"/>
      <c r="D170" s="183"/>
      <c r="E170" s="57"/>
      <c r="F170" s="57"/>
      <c r="G170" s="57"/>
      <c r="H170" s="57"/>
      <c r="I170" s="57"/>
      <c r="J170" s="57"/>
    </row>
    <row r="171" customHeight="1" spans="1:4">
      <c r="A171" s="140" t="s">
        <v>173</v>
      </c>
      <c r="B171" s="141"/>
      <c r="C171" s="141"/>
      <c r="D171" s="142"/>
    </row>
    <row r="172" customHeight="1" spans="1:4">
      <c r="A172" s="184" t="s">
        <v>174</v>
      </c>
      <c r="B172" s="132"/>
      <c r="C172" s="156"/>
      <c r="D172" s="88" t="s">
        <v>76</v>
      </c>
    </row>
    <row r="173" s="56" customFormat="1" spans="1:4">
      <c r="A173" s="133" t="s">
        <v>77</v>
      </c>
      <c r="B173" s="136" t="s">
        <v>73</v>
      </c>
      <c r="C173" s="164"/>
      <c r="D173" s="108">
        <f>D33</f>
        <v>2388.15</v>
      </c>
    </row>
    <row r="174" customHeight="1" spans="1:4">
      <c r="A174" s="133" t="s">
        <v>79</v>
      </c>
      <c r="B174" s="136" t="s">
        <v>89</v>
      </c>
      <c r="C174" s="164"/>
      <c r="D174" s="108">
        <f>D76</f>
        <v>1833.44</v>
      </c>
    </row>
    <row r="175" spans="1:4">
      <c r="A175" s="133" t="s">
        <v>81</v>
      </c>
      <c r="B175" s="136" t="s">
        <v>125</v>
      </c>
      <c r="C175" s="164"/>
      <c r="D175" s="108">
        <f>D102</f>
        <v>152.85</v>
      </c>
    </row>
    <row r="176" spans="1:4">
      <c r="A176" s="133" t="s">
        <v>83</v>
      </c>
      <c r="B176" s="136" t="s">
        <v>134</v>
      </c>
      <c r="C176" s="164"/>
      <c r="D176" s="108">
        <f>D147</f>
        <v>242.05</v>
      </c>
    </row>
    <row r="177" customHeight="1" spans="1:4">
      <c r="A177" s="133" t="s">
        <v>85</v>
      </c>
      <c r="B177" s="136" t="s">
        <v>151</v>
      </c>
      <c r="C177" s="164"/>
      <c r="D177" s="108">
        <f>D156</f>
        <v>756.24</v>
      </c>
    </row>
    <row r="178" customHeight="1" spans="1:4">
      <c r="A178" s="109" t="s">
        <v>175</v>
      </c>
      <c r="B178" s="87"/>
      <c r="C178" s="87"/>
      <c r="D178" s="111">
        <f>TRUNC(SUM(D173:D177),2)</f>
        <v>5372.73</v>
      </c>
    </row>
    <row r="179" spans="1:4">
      <c r="A179" s="133" t="s">
        <v>106</v>
      </c>
      <c r="B179" s="185" t="s">
        <v>159</v>
      </c>
      <c r="C179" s="185"/>
      <c r="D179" s="108">
        <f>D169</f>
        <v>1296.85</v>
      </c>
    </row>
    <row r="180" customHeight="1" spans="1:4">
      <c r="A180" s="98" t="s">
        <v>176</v>
      </c>
      <c r="B180" s="99"/>
      <c r="C180" s="99"/>
      <c r="D180" s="138">
        <f>TRUNC(SUM(D178:D179),2)</f>
        <v>6669.58</v>
      </c>
    </row>
    <row r="181" s="55" customFormat="1" ht="15.75" spans="1:10">
      <c r="A181" s="181"/>
      <c r="B181" s="161"/>
      <c r="C181" s="182"/>
      <c r="D181" s="183"/>
      <c r="E181" s="57"/>
      <c r="F181" s="57"/>
      <c r="G181" s="57"/>
      <c r="H181" s="57"/>
      <c r="I181" s="57"/>
      <c r="J181" s="57"/>
    </row>
    <row r="182" customHeight="1" spans="1:4">
      <c r="A182" s="140" t="s">
        <v>177</v>
      </c>
      <c r="B182" s="141"/>
      <c r="C182" s="141"/>
      <c r="D182" s="142"/>
    </row>
    <row r="183" ht="16.5" customHeight="1" spans="1:6">
      <c r="A183" s="186" t="s">
        <v>178</v>
      </c>
      <c r="B183" s="187" t="s">
        <v>179</v>
      </c>
      <c r="C183" s="188"/>
      <c r="D183" s="108">
        <f>D180</f>
        <v>6669.58</v>
      </c>
      <c r="F183" s="94"/>
    </row>
    <row r="184" customHeight="1" spans="1:4">
      <c r="A184" s="89" t="s">
        <v>180</v>
      </c>
      <c r="B184" s="187" t="s">
        <v>181</v>
      </c>
      <c r="C184" s="188"/>
      <c r="D184" s="189">
        <v>1</v>
      </c>
    </row>
    <row r="185" customHeight="1" spans="1:4">
      <c r="A185" s="98" t="s">
        <v>182</v>
      </c>
      <c r="B185" s="99"/>
      <c r="C185" s="147"/>
      <c r="D185" s="138">
        <f>TRUNC(D183*D184,2)</f>
        <v>6669.58</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topLeftCell="A143" workbookViewId="0">
      <selection activeCell="D153" sqref="D153"/>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55</v>
      </c>
      <c r="B2" s="60"/>
      <c r="C2" s="61"/>
      <c r="D2" s="62"/>
    </row>
    <row r="3" spans="1:4">
      <c r="A3" s="63" t="s">
        <v>56</v>
      </c>
      <c r="B3" s="64"/>
      <c r="C3" s="64"/>
      <c r="D3" s="65"/>
    </row>
    <row r="4" spans="1:4">
      <c r="A4" s="66" t="s">
        <v>57</v>
      </c>
      <c r="B4" s="64"/>
      <c r="C4" s="64"/>
      <c r="D4" s="65"/>
    </row>
    <row r="5" spans="1:4">
      <c r="A5" s="66" t="s">
        <v>58</v>
      </c>
      <c r="B5" s="64"/>
      <c r="C5" s="64"/>
      <c r="D5" s="65"/>
    </row>
    <row r="6" spans="1:4">
      <c r="A6" s="66" t="s">
        <v>59</v>
      </c>
      <c r="B6" s="64"/>
      <c r="C6" s="64"/>
      <c r="D6" s="65"/>
    </row>
    <row r="7" s="53" customFormat="1" ht="14.25" customHeight="1" spans="1:4">
      <c r="A7" s="67"/>
      <c r="B7" s="68"/>
      <c r="C7" s="67"/>
      <c r="D7" s="69"/>
    </row>
    <row r="8" spans="1:4">
      <c r="A8" s="70" t="s">
        <v>60</v>
      </c>
      <c r="B8" s="70"/>
      <c r="C8" s="70"/>
      <c r="D8" s="70"/>
    </row>
    <row r="9" customHeight="1" spans="1:4">
      <c r="A9" s="71">
        <v>1</v>
      </c>
      <c r="B9" s="72" t="s">
        <v>61</v>
      </c>
      <c r="C9" s="44" t="s">
        <v>62</v>
      </c>
      <c r="D9" s="44"/>
    </row>
    <row r="10" spans="1:4">
      <c r="A10" s="71">
        <v>2</v>
      </c>
      <c r="B10" s="72" t="s">
        <v>63</v>
      </c>
      <c r="C10" s="73">
        <v>45292</v>
      </c>
      <c r="D10" s="73"/>
    </row>
    <row r="11" customHeight="1" spans="1:4">
      <c r="A11" s="71">
        <v>3</v>
      </c>
      <c r="B11" s="72" t="s">
        <v>64</v>
      </c>
      <c r="C11" s="74" t="s">
        <v>195</v>
      </c>
      <c r="D11" s="75"/>
    </row>
    <row r="12" spans="1:4">
      <c r="A12" s="71">
        <v>4</v>
      </c>
      <c r="B12" s="72" t="s">
        <v>66</v>
      </c>
      <c r="C12" s="74" t="s">
        <v>196</v>
      </c>
      <c r="D12" s="75"/>
    </row>
    <row r="13" spans="1:4">
      <c r="A13" s="71">
        <v>5</v>
      </c>
      <c r="B13" s="72" t="s">
        <v>68</v>
      </c>
      <c r="C13" s="76">
        <v>220</v>
      </c>
      <c r="D13" s="77"/>
    </row>
    <row r="14" spans="1:4">
      <c r="A14" s="71">
        <v>6</v>
      </c>
      <c r="B14" s="72" t="s">
        <v>197</v>
      </c>
      <c r="C14" s="78">
        <v>2848.9</v>
      </c>
      <c r="D14" s="78"/>
    </row>
    <row r="15" ht="17.25" customHeight="1" spans="1:4">
      <c r="A15" s="71">
        <v>7</v>
      </c>
      <c r="B15" s="72" t="s">
        <v>70</v>
      </c>
      <c r="C15" s="76">
        <v>12</v>
      </c>
      <c r="D15" s="77"/>
    </row>
    <row r="16" ht="17.25" customHeight="1" spans="1:4">
      <c r="A16" s="71">
        <v>8</v>
      </c>
      <c r="B16" s="72" t="s">
        <v>71</v>
      </c>
      <c r="C16" s="76">
        <v>1</v>
      </c>
      <c r="D16" s="77"/>
    </row>
    <row r="17" spans="1:9">
      <c r="A17" s="79"/>
      <c r="F17" s="80"/>
      <c r="G17" s="80"/>
      <c r="H17" s="80"/>
      <c r="I17" s="80"/>
    </row>
    <row r="18" spans="1:9">
      <c r="A18" s="81" t="s">
        <v>72</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73</v>
      </c>
      <c r="B26" s="83"/>
      <c r="C26" s="83"/>
      <c r="D26" s="84"/>
    </row>
    <row r="27" spans="1:4">
      <c r="A27" s="85" t="s">
        <v>74</v>
      </c>
      <c r="B27" s="86" t="s">
        <v>75</v>
      </c>
      <c r="C27" s="87"/>
      <c r="D27" s="88" t="s">
        <v>76</v>
      </c>
    </row>
    <row r="28" spans="1:4">
      <c r="A28" s="89" t="s">
        <v>77</v>
      </c>
      <c r="B28" s="90" t="s">
        <v>78</v>
      </c>
      <c r="C28" s="71"/>
      <c r="D28" s="91">
        <f>C14</f>
        <v>2848.9</v>
      </c>
    </row>
    <row r="29" spans="1:4">
      <c r="A29" s="89" t="s">
        <v>79</v>
      </c>
      <c r="B29" s="90" t="s">
        <v>80</v>
      </c>
      <c r="C29" s="92"/>
      <c r="D29" s="91"/>
    </row>
    <row r="30" spans="1:7">
      <c r="A30" s="89" t="s">
        <v>81</v>
      </c>
      <c r="B30" s="90" t="s">
        <v>186</v>
      </c>
      <c r="C30" s="93"/>
      <c r="D30" s="91"/>
      <c r="E30" s="94"/>
      <c r="G30" s="95"/>
    </row>
    <row r="31" spans="1:5">
      <c r="A31" s="89" t="s">
        <v>83</v>
      </c>
      <c r="B31" s="90" t="s">
        <v>84</v>
      </c>
      <c r="C31" s="72"/>
      <c r="D31" s="91"/>
      <c r="E31" s="96"/>
    </row>
    <row r="32" spans="1:7">
      <c r="A32" s="71" t="s">
        <v>85</v>
      </c>
      <c r="B32" s="57" t="s">
        <v>86</v>
      </c>
      <c r="C32" s="97"/>
      <c r="D32" s="91"/>
      <c r="G32" s="94"/>
    </row>
    <row r="33" ht="15.75" customHeight="1" spans="1:6">
      <c r="A33" s="98" t="s">
        <v>87</v>
      </c>
      <c r="B33" s="99"/>
      <c r="C33" s="99"/>
      <c r="D33" s="100">
        <f>TRUNC(SUM(D28:D32),2)</f>
        <v>2848.9</v>
      </c>
      <c r="F33" s="94"/>
    </row>
    <row r="34" ht="15.75" customHeight="1" spans="4:4">
      <c r="D34" s="57"/>
    </row>
    <row r="35" ht="15.75" customHeight="1" spans="1:4">
      <c r="A35" s="81" t="s">
        <v>88</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89</v>
      </c>
      <c r="B41" s="102"/>
      <c r="C41" s="102"/>
      <c r="D41" s="103"/>
    </row>
    <row r="42" spans="1:4">
      <c r="A42" s="85" t="s">
        <v>90</v>
      </c>
      <c r="B42" s="104" t="s">
        <v>91</v>
      </c>
      <c r="C42" s="70" t="s">
        <v>92</v>
      </c>
      <c r="D42" s="88" t="s">
        <v>76</v>
      </c>
    </row>
    <row r="43" spans="1:4">
      <c r="A43" s="89" t="s">
        <v>77</v>
      </c>
      <c r="B43" s="72" t="s">
        <v>93</v>
      </c>
      <c r="C43" s="105">
        <f>1/12</f>
        <v>0.0833333333333333</v>
      </c>
      <c r="D43" s="106">
        <f>C43*D33</f>
        <v>237.408333333333</v>
      </c>
    </row>
    <row r="44" spans="1:4">
      <c r="A44" s="89" t="s">
        <v>79</v>
      </c>
      <c r="B44" s="72" t="s">
        <v>94</v>
      </c>
      <c r="C44" s="107">
        <f>(1/3)/12</f>
        <v>0.0277777777777778</v>
      </c>
      <c r="D44" s="108">
        <f>C44*D33</f>
        <v>79.1361111111111</v>
      </c>
    </row>
    <row r="45" customHeight="1" spans="1:4">
      <c r="A45" s="109" t="s">
        <v>95</v>
      </c>
      <c r="B45" s="87"/>
      <c r="C45" s="110">
        <f>SUM(C43:C44)</f>
        <v>0.111111111111111</v>
      </c>
      <c r="D45" s="111">
        <f>TRUNC(SUM(D43:D44),2)</f>
        <v>316.54</v>
      </c>
    </row>
    <row r="46" s="54" customFormat="1" customHeight="1" spans="1:4">
      <c r="A46" s="112"/>
      <c r="B46" s="52"/>
      <c r="C46" s="57"/>
      <c r="D46" s="113"/>
    </row>
    <row r="47" s="54" customFormat="1" customHeight="1" spans="1:4">
      <c r="A47" s="114" t="s">
        <v>96</v>
      </c>
      <c r="B47" s="115"/>
      <c r="C47" s="116" t="s">
        <v>97</v>
      </c>
      <c r="D47" s="117">
        <f>D33</f>
        <v>2848.9</v>
      </c>
    </row>
    <row r="48" s="54" customFormat="1" customHeight="1" spans="1:4">
      <c r="A48" s="114"/>
      <c r="B48" s="115"/>
      <c r="C48" s="116" t="s">
        <v>98</v>
      </c>
      <c r="D48" s="117">
        <f>D45</f>
        <v>316.54</v>
      </c>
    </row>
    <row r="49" s="54" customFormat="1" customHeight="1" spans="1:4">
      <c r="A49" s="114"/>
      <c r="B49" s="115"/>
      <c r="C49" s="116" t="s">
        <v>35</v>
      </c>
      <c r="D49" s="118">
        <f>TRUNC(SUM(D47:D48),2)</f>
        <v>3165.44</v>
      </c>
    </row>
    <row r="50" s="54" customFormat="1" customHeight="1" spans="1:4">
      <c r="A50" s="112"/>
      <c r="B50" s="52"/>
      <c r="C50" s="57"/>
      <c r="D50" s="113"/>
    </row>
    <row r="51" ht="30" spans="1:4">
      <c r="A51" s="85" t="s">
        <v>99</v>
      </c>
      <c r="B51" s="104" t="s">
        <v>100</v>
      </c>
      <c r="C51" s="70" t="s">
        <v>92</v>
      </c>
      <c r="D51" s="88" t="s">
        <v>76</v>
      </c>
    </row>
    <row r="52" spans="1:4">
      <c r="A52" s="89" t="s">
        <v>77</v>
      </c>
      <c r="B52" s="72" t="s">
        <v>101</v>
      </c>
      <c r="C52" s="107">
        <v>0.2</v>
      </c>
      <c r="D52" s="119">
        <f>C52*$D$49</f>
        <v>633.088</v>
      </c>
    </row>
    <row r="53" spans="1:4">
      <c r="A53" s="89" t="s">
        <v>79</v>
      </c>
      <c r="B53" s="72" t="s">
        <v>102</v>
      </c>
      <c r="C53" s="107">
        <v>0.025</v>
      </c>
      <c r="D53" s="119">
        <f t="shared" ref="D53:D59" si="0">C53*$D$49</f>
        <v>79.136</v>
      </c>
    </row>
    <row r="54" spans="1:4">
      <c r="A54" s="89" t="s">
        <v>81</v>
      </c>
      <c r="B54" s="72" t="s">
        <v>103</v>
      </c>
      <c r="C54" s="120">
        <f>3%*2</f>
        <v>0.06</v>
      </c>
      <c r="D54" s="119">
        <f t="shared" si="0"/>
        <v>189.9264</v>
      </c>
    </row>
    <row r="55" spans="1:4">
      <c r="A55" s="89" t="s">
        <v>83</v>
      </c>
      <c r="B55" s="72" t="s">
        <v>104</v>
      </c>
      <c r="C55" s="107">
        <v>0.015</v>
      </c>
      <c r="D55" s="119">
        <f t="shared" si="0"/>
        <v>47.4816</v>
      </c>
    </row>
    <row r="56" spans="1:4">
      <c r="A56" s="89" t="s">
        <v>85</v>
      </c>
      <c r="B56" s="72" t="s">
        <v>105</v>
      </c>
      <c r="C56" s="107">
        <v>0.01</v>
      </c>
      <c r="D56" s="119">
        <f t="shared" si="0"/>
        <v>31.6544</v>
      </c>
    </row>
    <row r="57" spans="1:4">
      <c r="A57" s="89" t="s">
        <v>106</v>
      </c>
      <c r="B57" s="72" t="s">
        <v>107</v>
      </c>
      <c r="C57" s="107">
        <v>0.006</v>
      </c>
      <c r="D57" s="119">
        <f t="shared" si="0"/>
        <v>18.99264</v>
      </c>
    </row>
    <row r="58" spans="1:4">
      <c r="A58" s="89" t="s">
        <v>108</v>
      </c>
      <c r="B58" s="72" t="s">
        <v>109</v>
      </c>
      <c r="C58" s="107">
        <v>0.002</v>
      </c>
      <c r="D58" s="119">
        <f t="shared" si="0"/>
        <v>6.33088</v>
      </c>
    </row>
    <row r="59" spans="1:4">
      <c r="A59" s="89" t="s">
        <v>110</v>
      </c>
      <c r="B59" s="72" t="s">
        <v>111</v>
      </c>
      <c r="C59" s="107">
        <v>0.08</v>
      </c>
      <c r="D59" s="119">
        <f t="shared" si="0"/>
        <v>253.2352</v>
      </c>
    </row>
    <row r="60" spans="1:4">
      <c r="A60" s="85" t="s">
        <v>112</v>
      </c>
      <c r="B60" s="70"/>
      <c r="C60" s="110">
        <f>SUM(C52:C59)</f>
        <v>0.398</v>
      </c>
      <c r="D60" s="111">
        <f>TRUNC(SUM(D52:D59),2)</f>
        <v>1259.84</v>
      </c>
    </row>
    <row r="61" s="54" customFormat="1" ht="12" customHeight="1" spans="1:4">
      <c r="A61" s="121"/>
      <c r="B61" s="122"/>
      <c r="D61" s="123"/>
    </row>
    <row r="62" spans="1:4">
      <c r="A62" s="85" t="s">
        <v>113</v>
      </c>
      <c r="B62" s="124" t="s">
        <v>114</v>
      </c>
      <c r="C62" s="70"/>
      <c r="D62" s="125" t="s">
        <v>76</v>
      </c>
    </row>
    <row r="63" spans="1:4">
      <c r="A63" s="89" t="s">
        <v>77</v>
      </c>
      <c r="B63" s="72" t="s">
        <v>115</v>
      </c>
      <c r="C63" s="126">
        <v>0</v>
      </c>
      <c r="D63" s="91">
        <f>IF(C63=0,0,(C63*15*2)-0.06*C14)</f>
        <v>0</v>
      </c>
    </row>
    <row r="64" spans="1:4">
      <c r="A64" s="127" t="s">
        <v>79</v>
      </c>
      <c r="B64" s="128" t="s">
        <v>116</v>
      </c>
      <c r="C64" s="126">
        <v>25</v>
      </c>
      <c r="D64" s="91">
        <f>(22*C64)-0.2*(22*C64)</f>
        <v>440</v>
      </c>
    </row>
    <row r="65" spans="1:4">
      <c r="A65" s="89" t="s">
        <v>81</v>
      </c>
      <c r="B65" s="72" t="s">
        <v>117</v>
      </c>
      <c r="C65" s="126"/>
      <c r="D65" s="91">
        <v>44</v>
      </c>
    </row>
    <row r="66" spans="1:4">
      <c r="A66" s="71" t="s">
        <v>83</v>
      </c>
      <c r="B66" s="72" t="s">
        <v>118</v>
      </c>
      <c r="C66" s="129">
        <v>0</v>
      </c>
      <c r="D66" s="78">
        <f>SUM(D28:D29)/220*1.5*C66</f>
        <v>0</v>
      </c>
    </row>
    <row r="67" spans="1:4">
      <c r="A67" s="71" t="s">
        <v>85</v>
      </c>
      <c r="B67" s="72" t="s">
        <v>119</v>
      </c>
      <c r="C67" s="130"/>
      <c r="D67" s="78">
        <v>22</v>
      </c>
    </row>
    <row r="68" spans="1:4">
      <c r="A68" s="71" t="s">
        <v>106</v>
      </c>
      <c r="B68" s="72" t="s">
        <v>120</v>
      </c>
      <c r="C68" s="130"/>
      <c r="D68" s="78">
        <v>6</v>
      </c>
    </row>
    <row r="69" spans="1:4">
      <c r="A69" s="71" t="s">
        <v>108</v>
      </c>
      <c r="B69" s="72" t="s">
        <v>86</v>
      </c>
      <c r="C69" s="130"/>
      <c r="D69" s="78"/>
    </row>
    <row r="70" spans="1:4">
      <c r="A70" s="109" t="s">
        <v>121</v>
      </c>
      <c r="B70" s="87"/>
      <c r="C70" s="131"/>
      <c r="D70" s="111">
        <f>TRUNC(SUM(D63:D69),2)</f>
        <v>512</v>
      </c>
    </row>
    <row r="71" s="54" customFormat="1" ht="13.5" customHeight="1" spans="1:4">
      <c r="A71" s="121"/>
      <c r="B71" s="122"/>
      <c r="D71" s="123"/>
    </row>
    <row r="72" customHeight="1" spans="1:4">
      <c r="A72" s="109">
        <v>2</v>
      </c>
      <c r="B72" s="124" t="s">
        <v>122</v>
      </c>
      <c r="C72" s="132"/>
      <c r="D72" s="88" t="s">
        <v>76</v>
      </c>
    </row>
    <row r="73" spans="1:4">
      <c r="A73" s="133" t="s">
        <v>90</v>
      </c>
      <c r="B73" s="134" t="s">
        <v>91</v>
      </c>
      <c r="C73" s="135"/>
      <c r="D73" s="108">
        <f>D45</f>
        <v>316.54</v>
      </c>
    </row>
    <row r="74" spans="1:4">
      <c r="A74" s="133" t="s">
        <v>99</v>
      </c>
      <c r="B74" s="136" t="s">
        <v>100</v>
      </c>
      <c r="C74" s="137"/>
      <c r="D74" s="108">
        <f>D60</f>
        <v>1259.84</v>
      </c>
    </row>
    <row r="75" spans="1:4">
      <c r="A75" s="133" t="s">
        <v>113</v>
      </c>
      <c r="B75" s="136" t="s">
        <v>114</v>
      </c>
      <c r="C75" s="137"/>
      <c r="D75" s="108">
        <f>D70</f>
        <v>512</v>
      </c>
    </row>
    <row r="76" ht="15.75" spans="1:4">
      <c r="A76" s="98" t="s">
        <v>123</v>
      </c>
      <c r="B76" s="99"/>
      <c r="C76" s="99"/>
      <c r="D76" s="138">
        <f>TRUNC(SUM(D73:D75),2)</f>
        <v>2088.38</v>
      </c>
    </row>
    <row r="77" spans="4:4">
      <c r="D77" s="57"/>
    </row>
    <row r="78" spans="1:4">
      <c r="A78" s="139" t="s">
        <v>124</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125</v>
      </c>
      <c r="B94" s="141"/>
      <c r="C94" s="141"/>
      <c r="D94" s="142"/>
    </row>
    <row r="95" spans="1:4">
      <c r="A95" s="85">
        <v>3</v>
      </c>
      <c r="B95" s="143" t="s">
        <v>126</v>
      </c>
      <c r="C95" s="70" t="s">
        <v>92</v>
      </c>
      <c r="D95" s="88" t="s">
        <v>76</v>
      </c>
    </row>
    <row r="96" customHeight="1" spans="1:4">
      <c r="A96" s="89" t="s">
        <v>77</v>
      </c>
      <c r="B96" s="90" t="s">
        <v>127</v>
      </c>
      <c r="C96" s="144">
        <f>1/12*2%</f>
        <v>0.00166666666666667</v>
      </c>
      <c r="D96" s="108">
        <f>C96*$D$33</f>
        <v>4.74816666666667</v>
      </c>
    </row>
    <row r="97" customHeight="1" spans="1:4">
      <c r="A97" s="89" t="s">
        <v>79</v>
      </c>
      <c r="B97" s="90" t="s">
        <v>128</v>
      </c>
      <c r="C97" s="145">
        <f>C96*8%</f>
        <v>0.000133333333333333</v>
      </c>
      <c r="D97" s="108">
        <f t="shared" ref="D97:D101" si="1">C97*$D$33</f>
        <v>0.379853333333333</v>
      </c>
    </row>
    <row r="98" customHeight="1" spans="1:5">
      <c r="A98" s="89" t="s">
        <v>81</v>
      </c>
      <c r="B98" s="90" t="s">
        <v>129</v>
      </c>
      <c r="C98" s="144">
        <f>0.08*0.4*0.9*(1+2/12+(1/3*1/12))</f>
        <v>0.0344</v>
      </c>
      <c r="D98" s="108">
        <f t="shared" si="1"/>
        <v>98.00216</v>
      </c>
      <c r="E98" s="146"/>
    </row>
    <row r="99" customHeight="1" spans="1:4">
      <c r="A99" s="89" t="s">
        <v>83</v>
      </c>
      <c r="B99" s="90" t="s">
        <v>130</v>
      </c>
      <c r="C99" s="144">
        <f>(7/30)/12</f>
        <v>0.0194444444444444</v>
      </c>
      <c r="D99" s="108">
        <f t="shared" si="1"/>
        <v>55.3952777777778</v>
      </c>
    </row>
    <row r="100" customHeight="1" spans="1:4">
      <c r="A100" s="89" t="s">
        <v>85</v>
      </c>
      <c r="B100" s="90" t="s">
        <v>131</v>
      </c>
      <c r="C100" s="144">
        <f>C60*C99</f>
        <v>0.00773888888888889</v>
      </c>
      <c r="D100" s="108">
        <f t="shared" si="1"/>
        <v>22.0473205555556</v>
      </c>
    </row>
    <row r="101" customHeight="1" spans="1:4">
      <c r="A101" s="89" t="s">
        <v>106</v>
      </c>
      <c r="B101" s="90" t="s">
        <v>132</v>
      </c>
      <c r="C101" s="145">
        <f>C99*0.08*0.4</f>
        <v>0.000622222222222222</v>
      </c>
      <c r="D101" s="108">
        <f t="shared" si="1"/>
        <v>1.77264888888889</v>
      </c>
    </row>
    <row r="102" ht="15.75" spans="1:4">
      <c r="A102" s="98" t="s">
        <v>121</v>
      </c>
      <c r="B102" s="147"/>
      <c r="C102" s="148">
        <f>SUM(C96:C101)</f>
        <v>0.0640055555555556</v>
      </c>
      <c r="D102" s="138">
        <f>TRUNC(SUM(D96:D101),2)</f>
        <v>182.34</v>
      </c>
    </row>
    <row r="103" spans="4:4">
      <c r="D103" s="57"/>
    </row>
    <row r="104" spans="1:4">
      <c r="A104" s="139" t="s">
        <v>133</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134</v>
      </c>
      <c r="B128" s="102"/>
      <c r="C128" s="102"/>
      <c r="D128" s="103"/>
    </row>
    <row r="129" spans="1:4">
      <c r="A129" s="85" t="s">
        <v>135</v>
      </c>
      <c r="B129" s="70" t="s">
        <v>136</v>
      </c>
      <c r="C129" s="70" t="s">
        <v>92</v>
      </c>
      <c r="D129" s="88" t="s">
        <v>76</v>
      </c>
    </row>
    <row r="130" spans="1:8">
      <c r="A130" s="89" t="s">
        <v>77</v>
      </c>
      <c r="B130" s="72" t="s">
        <v>137</v>
      </c>
      <c r="C130" s="149">
        <f>1/12</f>
        <v>0.0833333333333333</v>
      </c>
      <c r="D130" s="108">
        <f>C130*($D$33+$D$66)</f>
        <v>237.408333333333</v>
      </c>
      <c r="E130" s="96"/>
      <c r="F130" s="150"/>
      <c r="G130" s="151"/>
      <c r="H130" s="151"/>
    </row>
    <row r="131" spans="1:4">
      <c r="A131" s="89" t="s">
        <v>79</v>
      </c>
      <c r="B131" s="72" t="s">
        <v>138</v>
      </c>
      <c r="C131" s="149">
        <f>5/30/12</f>
        <v>0.0138888888888889</v>
      </c>
      <c r="D131" s="108">
        <f t="shared" ref="D131:D134" si="2">C131*($D$33+$D$66)</f>
        <v>39.5680555555556</v>
      </c>
    </row>
    <row r="132" spans="1:5">
      <c r="A132" s="89" t="s">
        <v>81</v>
      </c>
      <c r="B132" s="72" t="s">
        <v>139</v>
      </c>
      <c r="C132" s="149">
        <f>5/30/12*0.0157</f>
        <v>0.000218055555555556</v>
      </c>
      <c r="D132" s="108">
        <f t="shared" si="2"/>
        <v>0.621218472222222</v>
      </c>
      <c r="E132" s="152"/>
    </row>
    <row r="133" spans="1:4">
      <c r="A133" s="89" t="s">
        <v>83</v>
      </c>
      <c r="B133" s="72" t="s">
        <v>140</v>
      </c>
      <c r="C133" s="149">
        <f>15/30/12*0.08</f>
        <v>0.00333333333333333</v>
      </c>
      <c r="D133" s="108">
        <f t="shared" si="2"/>
        <v>9.49633333333333</v>
      </c>
    </row>
    <row r="134" spans="1:6">
      <c r="A134" s="89" t="s">
        <v>85</v>
      </c>
      <c r="B134" s="72" t="s">
        <v>141</v>
      </c>
      <c r="C134" s="149">
        <f>(4/12)*((1/12)+(1/3*1/12))*0.0157</f>
        <v>0.000581481481481481</v>
      </c>
      <c r="D134" s="108">
        <f t="shared" si="2"/>
        <v>1.65658259259259</v>
      </c>
      <c r="E134" s="94"/>
      <c r="F134" s="95"/>
    </row>
    <row r="135" spans="1:6">
      <c r="A135" s="89" t="s">
        <v>106</v>
      </c>
      <c r="B135" s="72" t="s">
        <v>142</v>
      </c>
      <c r="C135" s="153"/>
      <c r="D135" s="108">
        <f t="shared" ref="D135:D136" si="3">C135*$D$33</f>
        <v>0</v>
      </c>
      <c r="F135" s="154"/>
    </row>
    <row r="136" ht="14.25" customHeight="1" spans="1:6">
      <c r="A136" s="89" t="s">
        <v>108</v>
      </c>
      <c r="B136" s="72" t="s">
        <v>143</v>
      </c>
      <c r="C136" s="153">
        <f>SUM(C130:C133)*(2/12+1/12/3)</f>
        <v>0.0195948688271605</v>
      </c>
      <c r="D136" s="108">
        <f t="shared" si="3"/>
        <v>55.8238218016975</v>
      </c>
      <c r="F136" s="154"/>
    </row>
    <row r="137" spans="1:6">
      <c r="A137" s="89" t="s">
        <v>110</v>
      </c>
      <c r="B137" s="72" t="s">
        <v>144</v>
      </c>
      <c r="C137" s="153">
        <f>SUM(C130:C134)*C60</f>
        <v>0.0403393268518518</v>
      </c>
      <c r="D137" s="108">
        <f>C137*($D$33+$D$66)</f>
        <v>114.922708268241</v>
      </c>
      <c r="F137" s="154"/>
    </row>
    <row r="138" spans="1:4">
      <c r="A138" s="109" t="s">
        <v>87</v>
      </c>
      <c r="B138" s="87"/>
      <c r="C138" s="131"/>
      <c r="D138" s="111">
        <f>TRUNC(SUM(D130:D135),2)</f>
        <v>288.75</v>
      </c>
    </row>
    <row r="139" s="54" customFormat="1" ht="5.25" customHeight="1" spans="1:4">
      <c r="A139" s="121"/>
      <c r="B139" s="122"/>
      <c r="D139" s="123"/>
    </row>
    <row r="140" spans="1:4">
      <c r="A140" s="85" t="s">
        <v>145</v>
      </c>
      <c r="B140" s="70" t="s">
        <v>146</v>
      </c>
      <c r="C140" s="33"/>
      <c r="D140" s="88" t="s">
        <v>76</v>
      </c>
    </row>
    <row r="141" spans="1:4">
      <c r="A141" s="89" t="s">
        <v>77</v>
      </c>
      <c r="B141" s="72" t="s">
        <v>147</v>
      </c>
      <c r="C141" s="155"/>
      <c r="D141" s="91">
        <v>0</v>
      </c>
    </row>
    <row r="142" spans="1:4">
      <c r="A142" s="109" t="s">
        <v>148</v>
      </c>
      <c r="B142" s="87"/>
      <c r="C142" s="131"/>
      <c r="D142" s="111">
        <f>SUM(D141)</f>
        <v>0</v>
      </c>
    </row>
    <row r="143" s="54" customFormat="1" ht="5.25" customHeight="1" spans="1:4">
      <c r="A143" s="121"/>
      <c r="B143" s="122"/>
      <c r="D143" s="123"/>
    </row>
    <row r="144" spans="1:4">
      <c r="A144" s="109">
        <v>4</v>
      </c>
      <c r="B144" s="124" t="s">
        <v>149</v>
      </c>
      <c r="C144" s="156"/>
      <c r="D144" s="88" t="s">
        <v>76</v>
      </c>
    </row>
    <row r="145" spans="1:4">
      <c r="A145" s="133" t="s">
        <v>135</v>
      </c>
      <c r="B145" s="157" t="s">
        <v>136</v>
      </c>
      <c r="C145" s="158"/>
      <c r="D145" s="159">
        <f>D138</f>
        <v>288.75</v>
      </c>
    </row>
    <row r="146" spans="1:4">
      <c r="A146" s="133" t="s">
        <v>145</v>
      </c>
      <c r="B146" s="157" t="s">
        <v>146</v>
      </c>
      <c r="C146" s="160"/>
      <c r="D146" s="159">
        <f>D142</f>
        <v>0</v>
      </c>
    </row>
    <row r="147" ht="15.75" spans="1:4">
      <c r="A147" s="98" t="s">
        <v>150</v>
      </c>
      <c r="B147" s="99"/>
      <c r="C147" s="99"/>
      <c r="D147" s="138">
        <f>TRUNC(SUM(D145:D146),2)</f>
        <v>288.75</v>
      </c>
    </row>
    <row r="148" s="55" customFormat="1" ht="15.75" spans="1:10">
      <c r="A148" s="161"/>
      <c r="B148" s="161"/>
      <c r="C148" s="162"/>
      <c r="D148" s="162"/>
      <c r="E148" s="57"/>
      <c r="F148" s="57"/>
      <c r="G148" s="57"/>
      <c r="H148" s="57"/>
      <c r="I148" s="57"/>
      <c r="J148" s="57"/>
    </row>
    <row r="149" s="55" customFormat="1" spans="1:10">
      <c r="A149" s="140" t="s">
        <v>151</v>
      </c>
      <c r="B149" s="141"/>
      <c r="C149" s="141"/>
      <c r="D149" s="142"/>
      <c r="E149" s="57"/>
      <c r="F149" s="57"/>
      <c r="G149" s="163"/>
      <c r="H149" s="57"/>
      <c r="I149" s="57"/>
      <c r="J149" s="57"/>
    </row>
    <row r="150" spans="1:7">
      <c r="A150" s="85">
        <v>5</v>
      </c>
      <c r="B150" s="143" t="s">
        <v>152</v>
      </c>
      <c r="C150" s="131"/>
      <c r="D150" s="88" t="s">
        <v>76</v>
      </c>
      <c r="G150" s="94"/>
    </row>
    <row r="151" spans="1:9">
      <c r="A151" s="89" t="s">
        <v>77</v>
      </c>
      <c r="B151" s="136" t="s">
        <v>153</v>
      </c>
      <c r="C151" s="164"/>
      <c r="D151" s="91">
        <f>Uniformes_EPI_EPC!F231</f>
        <v>126.365</v>
      </c>
      <c r="G151" s="165"/>
      <c r="I151" s="94"/>
    </row>
    <row r="152" spans="1:4">
      <c r="A152" s="89" t="s">
        <v>79</v>
      </c>
      <c r="B152" s="136" t="s">
        <v>154</v>
      </c>
      <c r="C152" s="164"/>
      <c r="D152" s="91">
        <f>Uniformes_EPI_EPC!F233</f>
        <v>15.8558333333333</v>
      </c>
    </row>
    <row r="153" spans="1:7">
      <c r="A153" s="89" t="s">
        <v>81</v>
      </c>
      <c r="B153" s="136" t="s">
        <v>155</v>
      </c>
      <c r="C153" s="164"/>
      <c r="D153" s="91"/>
      <c r="G153" s="163"/>
    </row>
    <row r="154" spans="1:7">
      <c r="A154" s="89" t="s">
        <v>83</v>
      </c>
      <c r="B154" s="136" t="s">
        <v>156</v>
      </c>
      <c r="C154" s="164"/>
      <c r="D154" s="166"/>
      <c r="G154" s="163"/>
    </row>
    <row r="155" spans="1:7">
      <c r="A155" s="89" t="s">
        <v>85</v>
      </c>
      <c r="B155" s="136" t="s">
        <v>157</v>
      </c>
      <c r="C155" s="164"/>
      <c r="D155" s="166"/>
      <c r="G155" s="163"/>
    </row>
    <row r="156" ht="15.75" spans="1:7">
      <c r="A156" s="98" t="s">
        <v>158</v>
      </c>
      <c r="B156" s="99"/>
      <c r="C156" s="147"/>
      <c r="D156" s="138">
        <f>TRUNC(SUM(D151:D155),2)</f>
        <v>142.22</v>
      </c>
      <c r="G156" s="163"/>
    </row>
    <row r="157" ht="15.75" spans="1:4">
      <c r="A157" s="167"/>
      <c r="B157" s="167"/>
      <c r="C157" s="167"/>
      <c r="D157" s="167"/>
    </row>
    <row r="158" s="56" customFormat="1" spans="1:7">
      <c r="A158" s="140" t="s">
        <v>159</v>
      </c>
      <c r="B158" s="141"/>
      <c r="C158" s="141"/>
      <c r="D158" s="142"/>
      <c r="G158" s="168"/>
    </row>
    <row r="159" spans="1:4">
      <c r="A159" s="85">
        <v>6</v>
      </c>
      <c r="B159" s="70" t="s">
        <v>160</v>
      </c>
      <c r="C159" s="70" t="s">
        <v>92</v>
      </c>
      <c r="D159" s="88" t="s">
        <v>76</v>
      </c>
    </row>
    <row r="160" spans="1:4">
      <c r="A160" s="89" t="s">
        <v>77</v>
      </c>
      <c r="B160" s="72" t="s">
        <v>161</v>
      </c>
      <c r="C160" s="120">
        <v>0.05</v>
      </c>
      <c r="D160" s="106">
        <f>C160*(D33+D76+D102+D147+D156)</f>
        <v>277.5295</v>
      </c>
    </row>
    <row r="161" spans="1:4">
      <c r="A161" s="89" t="s">
        <v>79</v>
      </c>
      <c r="B161" s="72" t="s">
        <v>162</v>
      </c>
      <c r="C161" s="120">
        <v>0.08</v>
      </c>
      <c r="D161" s="106">
        <f>C161*(D33+D76+D102+D147+D156+D160)</f>
        <v>466.24956</v>
      </c>
    </row>
    <row r="162" customHeight="1" spans="1:4">
      <c r="A162" s="169" t="s">
        <v>163</v>
      </c>
      <c r="B162" s="170"/>
      <c r="C162" s="171">
        <f>SUM(C160:C161)</f>
        <v>0.13</v>
      </c>
      <c r="D162" s="172">
        <f>TRUNC(SUM(D160:D161),2)</f>
        <v>743.77</v>
      </c>
    </row>
    <row r="163" s="54" customFormat="1" ht="14.25" customHeight="1" spans="1:4">
      <c r="A163" s="121"/>
      <c r="B163" s="122"/>
      <c r="D163" s="123"/>
    </row>
    <row r="164" spans="1:4">
      <c r="A164" s="173" t="s">
        <v>81</v>
      </c>
      <c r="B164" s="174" t="s">
        <v>164</v>
      </c>
      <c r="C164" s="175"/>
      <c r="D164" s="176"/>
    </row>
    <row r="165" spans="1:4">
      <c r="A165" s="89" t="s">
        <v>165</v>
      </c>
      <c r="B165" s="72" t="s">
        <v>166</v>
      </c>
      <c r="C165" s="120">
        <f>0.65%+3%</f>
        <v>0.0365</v>
      </c>
      <c r="D165" s="108">
        <f>C165*(D33+D76+D102+D147+D156+D162)/(1-C168)</f>
        <v>251.498784893268</v>
      </c>
    </row>
    <row r="166" spans="1:4">
      <c r="A166" s="89" t="s">
        <v>167</v>
      </c>
      <c r="B166" s="72" t="s">
        <v>168</v>
      </c>
      <c r="C166" s="144">
        <v>0</v>
      </c>
      <c r="D166" s="108">
        <f>C166*(D33+D76+D102+D147+D156+D162)/(1-C168)</f>
        <v>0</v>
      </c>
    </row>
    <row r="167" spans="1:4">
      <c r="A167" s="89" t="s">
        <v>169</v>
      </c>
      <c r="B167" s="72" t="s">
        <v>170</v>
      </c>
      <c r="C167" s="144">
        <v>0.05</v>
      </c>
      <c r="D167" s="108">
        <f>C167*(D33+D76+D102+D147+D156+D162)/(1-C168)</f>
        <v>344.518883415435</v>
      </c>
    </row>
    <row r="168" spans="1:4">
      <c r="A168" s="169" t="s">
        <v>171</v>
      </c>
      <c r="B168" s="177"/>
      <c r="C168" s="171">
        <f>SUM(C165:C167)</f>
        <v>0.0865</v>
      </c>
      <c r="D168" s="178">
        <f>SUM(D165:D167)</f>
        <v>596.017668308703</v>
      </c>
    </row>
    <row r="169" ht="15.75" spans="1:4">
      <c r="A169" s="179" t="s">
        <v>172</v>
      </c>
      <c r="B169" s="180"/>
      <c r="C169" s="148">
        <f>C162+C168</f>
        <v>0.2165</v>
      </c>
      <c r="D169" s="138">
        <f>TRUNC((D168+D162),2)</f>
        <v>1339.78</v>
      </c>
    </row>
    <row r="170" s="55" customFormat="1" ht="15.75" spans="1:10">
      <c r="A170" s="181"/>
      <c r="B170" s="161"/>
      <c r="C170" s="182"/>
      <c r="D170" s="183"/>
      <c r="E170" s="57"/>
      <c r="F170" s="57"/>
      <c r="G170" s="57"/>
      <c r="H170" s="57"/>
      <c r="I170" s="57"/>
      <c r="J170" s="57"/>
    </row>
    <row r="171" customHeight="1" spans="1:4">
      <c r="A171" s="140" t="s">
        <v>173</v>
      </c>
      <c r="B171" s="141"/>
      <c r="C171" s="141"/>
      <c r="D171" s="142"/>
    </row>
    <row r="172" customHeight="1" spans="1:4">
      <c r="A172" s="184" t="s">
        <v>174</v>
      </c>
      <c r="B172" s="132"/>
      <c r="C172" s="156"/>
      <c r="D172" s="88" t="s">
        <v>76</v>
      </c>
    </row>
    <row r="173" s="56" customFormat="1" spans="1:4">
      <c r="A173" s="133" t="s">
        <v>77</v>
      </c>
      <c r="B173" s="136" t="s">
        <v>73</v>
      </c>
      <c r="C173" s="164"/>
      <c r="D173" s="108">
        <f>D33</f>
        <v>2848.9</v>
      </c>
    </row>
    <row r="174" customHeight="1" spans="1:4">
      <c r="A174" s="133" t="s">
        <v>79</v>
      </c>
      <c r="B174" s="136" t="s">
        <v>89</v>
      </c>
      <c r="C174" s="164"/>
      <c r="D174" s="108">
        <f>D76</f>
        <v>2088.38</v>
      </c>
    </row>
    <row r="175" spans="1:4">
      <c r="A175" s="133" t="s">
        <v>81</v>
      </c>
      <c r="B175" s="136" t="s">
        <v>125</v>
      </c>
      <c r="C175" s="164"/>
      <c r="D175" s="108">
        <f>D102</f>
        <v>182.34</v>
      </c>
    </row>
    <row r="176" spans="1:4">
      <c r="A176" s="133" t="s">
        <v>83</v>
      </c>
      <c r="B176" s="136" t="s">
        <v>134</v>
      </c>
      <c r="C176" s="164"/>
      <c r="D176" s="108">
        <f>D147</f>
        <v>288.75</v>
      </c>
    </row>
    <row r="177" customHeight="1" spans="1:4">
      <c r="A177" s="133" t="s">
        <v>85</v>
      </c>
      <c r="B177" s="136" t="s">
        <v>151</v>
      </c>
      <c r="C177" s="164"/>
      <c r="D177" s="108">
        <f>D156</f>
        <v>142.22</v>
      </c>
    </row>
    <row r="178" customHeight="1" spans="1:4">
      <c r="A178" s="109" t="s">
        <v>175</v>
      </c>
      <c r="B178" s="87"/>
      <c r="C178" s="87"/>
      <c r="D178" s="111">
        <f>TRUNC(SUM(D173:D177),2)</f>
        <v>5550.59</v>
      </c>
    </row>
    <row r="179" spans="1:4">
      <c r="A179" s="133" t="s">
        <v>106</v>
      </c>
      <c r="B179" s="185" t="s">
        <v>159</v>
      </c>
      <c r="C179" s="185"/>
      <c r="D179" s="108">
        <f>D169</f>
        <v>1339.78</v>
      </c>
    </row>
    <row r="180" customHeight="1" spans="1:4">
      <c r="A180" s="98" t="s">
        <v>176</v>
      </c>
      <c r="B180" s="99"/>
      <c r="C180" s="99"/>
      <c r="D180" s="138">
        <f>TRUNC(SUM(D178:D179),2)</f>
        <v>6890.37</v>
      </c>
    </row>
    <row r="181" s="55" customFormat="1" ht="15.75" spans="1:10">
      <c r="A181" s="181"/>
      <c r="B181" s="161"/>
      <c r="C181" s="182"/>
      <c r="D181" s="183"/>
      <c r="E181" s="57"/>
      <c r="F181" s="57"/>
      <c r="G181" s="57"/>
      <c r="H181" s="57"/>
      <c r="I181" s="57"/>
      <c r="J181" s="57"/>
    </row>
    <row r="182" customHeight="1" spans="1:4">
      <c r="A182" s="140" t="s">
        <v>177</v>
      </c>
      <c r="B182" s="141"/>
      <c r="C182" s="141"/>
      <c r="D182" s="142"/>
    </row>
    <row r="183" ht="16.5" customHeight="1" spans="1:6">
      <c r="A183" s="186" t="s">
        <v>178</v>
      </c>
      <c r="B183" s="187" t="s">
        <v>179</v>
      </c>
      <c r="C183" s="188"/>
      <c r="D183" s="108">
        <f>D180</f>
        <v>6890.37</v>
      </c>
      <c r="F183" s="94"/>
    </row>
    <row r="184" customHeight="1" spans="1:4">
      <c r="A184" s="89" t="s">
        <v>180</v>
      </c>
      <c r="B184" s="187" t="s">
        <v>181</v>
      </c>
      <c r="C184" s="188"/>
      <c r="D184" s="189">
        <v>1</v>
      </c>
    </row>
    <row r="185" customHeight="1" spans="1:4">
      <c r="A185" s="98" t="s">
        <v>182</v>
      </c>
      <c r="B185" s="99"/>
      <c r="C185" s="147"/>
      <c r="D185" s="138">
        <f>TRUNC(D183*D184,2)</f>
        <v>6890.37</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topLeftCell="A97" workbookViewId="0">
      <selection activeCell="D154" sqref="D154"/>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55</v>
      </c>
      <c r="B2" s="60"/>
      <c r="C2" s="61"/>
      <c r="D2" s="62"/>
    </row>
    <row r="3" spans="1:4">
      <c r="A3" s="63" t="s">
        <v>56</v>
      </c>
      <c r="B3" s="64"/>
      <c r="C3" s="64"/>
      <c r="D3" s="65"/>
    </row>
    <row r="4" spans="1:4">
      <c r="A4" s="66" t="s">
        <v>57</v>
      </c>
      <c r="B4" s="64"/>
      <c r="C4" s="64"/>
      <c r="D4" s="65"/>
    </row>
    <row r="5" spans="1:4">
      <c r="A5" s="66" t="s">
        <v>58</v>
      </c>
      <c r="B5" s="64"/>
      <c r="C5" s="64"/>
      <c r="D5" s="65"/>
    </row>
    <row r="6" spans="1:4">
      <c r="A6" s="66" t="s">
        <v>59</v>
      </c>
      <c r="B6" s="64"/>
      <c r="C6" s="64"/>
      <c r="D6" s="65"/>
    </row>
    <row r="7" s="53" customFormat="1" ht="14.25" customHeight="1" spans="1:4">
      <c r="A7" s="67"/>
      <c r="B7" s="68"/>
      <c r="C7" s="67"/>
      <c r="D7" s="69"/>
    </row>
    <row r="8" spans="1:4">
      <c r="A8" s="70" t="s">
        <v>60</v>
      </c>
      <c r="B8" s="70"/>
      <c r="C8" s="70"/>
      <c r="D8" s="70"/>
    </row>
    <row r="9" customHeight="1" spans="1:4">
      <c r="A9" s="71">
        <v>1</v>
      </c>
      <c r="B9" s="72" t="s">
        <v>61</v>
      </c>
      <c r="C9" s="44" t="s">
        <v>62</v>
      </c>
      <c r="D9" s="44"/>
    </row>
    <row r="10" spans="1:4">
      <c r="A10" s="71">
        <v>2</v>
      </c>
      <c r="B10" s="72" t="s">
        <v>63</v>
      </c>
      <c r="C10" s="73">
        <v>45292</v>
      </c>
      <c r="D10" s="73"/>
    </row>
    <row r="11" customHeight="1" spans="1:4">
      <c r="A11" s="71">
        <v>3</v>
      </c>
      <c r="B11" s="72" t="s">
        <v>64</v>
      </c>
      <c r="C11" s="74" t="s">
        <v>198</v>
      </c>
      <c r="D11" s="75"/>
    </row>
    <row r="12" spans="1:4">
      <c r="A12" s="71">
        <v>4</v>
      </c>
      <c r="B12" s="72" t="s">
        <v>66</v>
      </c>
      <c r="C12" s="74" t="s">
        <v>199</v>
      </c>
      <c r="D12" s="75"/>
    </row>
    <row r="13" spans="1:4">
      <c r="A13" s="71">
        <v>5</v>
      </c>
      <c r="B13" s="72" t="s">
        <v>68</v>
      </c>
      <c r="C13" s="76">
        <v>220</v>
      </c>
      <c r="D13" s="77"/>
    </row>
    <row r="14" spans="1:4">
      <c r="A14" s="71">
        <v>6</v>
      </c>
      <c r="B14" s="72" t="s">
        <v>200</v>
      </c>
      <c r="C14" s="78">
        <v>1429.52</v>
      </c>
      <c r="D14" s="78"/>
    </row>
    <row r="15" ht="17.25" customHeight="1" spans="1:4">
      <c r="A15" s="71">
        <v>7</v>
      </c>
      <c r="B15" s="72" t="s">
        <v>70</v>
      </c>
      <c r="C15" s="76">
        <v>12</v>
      </c>
      <c r="D15" s="77"/>
    </row>
    <row r="16" ht="17.25" customHeight="1" spans="1:4">
      <c r="A16" s="71">
        <v>8</v>
      </c>
      <c r="B16" s="72" t="s">
        <v>71</v>
      </c>
      <c r="C16" s="76">
        <v>1</v>
      </c>
      <c r="D16" s="77"/>
    </row>
    <row r="17" spans="1:9">
      <c r="A17" s="79"/>
      <c r="F17" s="80"/>
      <c r="G17" s="80"/>
      <c r="H17" s="80"/>
      <c r="I17" s="80"/>
    </row>
    <row r="18" spans="1:9">
      <c r="A18" s="81" t="s">
        <v>72</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73</v>
      </c>
      <c r="B26" s="83"/>
      <c r="C26" s="83"/>
      <c r="D26" s="84"/>
    </row>
    <row r="27" spans="1:4">
      <c r="A27" s="85" t="s">
        <v>74</v>
      </c>
      <c r="B27" s="86" t="s">
        <v>75</v>
      </c>
      <c r="C27" s="87"/>
      <c r="D27" s="88" t="s">
        <v>76</v>
      </c>
    </row>
    <row r="28" spans="1:4">
      <c r="A28" s="89" t="s">
        <v>77</v>
      </c>
      <c r="B28" s="90" t="s">
        <v>78</v>
      </c>
      <c r="C28" s="71"/>
      <c r="D28" s="91">
        <f>C14</f>
        <v>1429.52</v>
      </c>
    </row>
    <row r="29" spans="1:4">
      <c r="A29" s="89" t="s">
        <v>79</v>
      </c>
      <c r="B29" s="90" t="s">
        <v>80</v>
      </c>
      <c r="C29" s="92"/>
      <c r="D29" s="91"/>
    </row>
    <row r="30" spans="1:7">
      <c r="A30" s="89" t="s">
        <v>81</v>
      </c>
      <c r="B30" s="90" t="s">
        <v>186</v>
      </c>
      <c r="C30" s="93"/>
      <c r="D30" s="91"/>
      <c r="E30" s="94"/>
      <c r="G30" s="95"/>
    </row>
    <row r="31" spans="1:5">
      <c r="A31" s="89" t="s">
        <v>83</v>
      </c>
      <c r="B31" s="90" t="s">
        <v>84</v>
      </c>
      <c r="C31" s="72"/>
      <c r="D31" s="91"/>
      <c r="E31" s="96"/>
    </row>
    <row r="32" spans="1:7">
      <c r="A32" s="71" t="s">
        <v>85</v>
      </c>
      <c r="B32" s="57" t="s">
        <v>86</v>
      </c>
      <c r="C32" s="97"/>
      <c r="D32" s="91"/>
      <c r="G32" s="94"/>
    </row>
    <row r="33" ht="15.75" customHeight="1" spans="1:6">
      <c r="A33" s="98" t="s">
        <v>87</v>
      </c>
      <c r="B33" s="99"/>
      <c r="C33" s="99"/>
      <c r="D33" s="100">
        <f>TRUNC(SUM(D28:D32),2)</f>
        <v>1429.52</v>
      </c>
      <c r="F33" s="94"/>
    </row>
    <row r="34" ht="15.75" customHeight="1" spans="4:4">
      <c r="D34" s="57"/>
    </row>
    <row r="35" ht="15.75" customHeight="1" spans="1:4">
      <c r="A35" s="81" t="s">
        <v>88</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89</v>
      </c>
      <c r="B41" s="102"/>
      <c r="C41" s="102"/>
      <c r="D41" s="103"/>
    </row>
    <row r="42" spans="1:4">
      <c r="A42" s="85" t="s">
        <v>90</v>
      </c>
      <c r="B42" s="104" t="s">
        <v>91</v>
      </c>
      <c r="C42" s="70" t="s">
        <v>92</v>
      </c>
      <c r="D42" s="88" t="s">
        <v>76</v>
      </c>
    </row>
    <row r="43" spans="1:4">
      <c r="A43" s="89" t="s">
        <v>77</v>
      </c>
      <c r="B43" s="72" t="s">
        <v>93</v>
      </c>
      <c r="C43" s="105">
        <f>1/12</f>
        <v>0.0833333333333333</v>
      </c>
      <c r="D43" s="106">
        <f>C43*D33</f>
        <v>119.126666666667</v>
      </c>
    </row>
    <row r="44" spans="1:4">
      <c r="A44" s="89" t="s">
        <v>79</v>
      </c>
      <c r="B44" s="72" t="s">
        <v>94</v>
      </c>
      <c r="C44" s="107">
        <f>(1/3)/12</f>
        <v>0.0277777777777778</v>
      </c>
      <c r="D44" s="108">
        <f>C44*D33</f>
        <v>39.7088888888889</v>
      </c>
    </row>
    <row r="45" customHeight="1" spans="1:4">
      <c r="A45" s="109" t="s">
        <v>95</v>
      </c>
      <c r="B45" s="87"/>
      <c r="C45" s="110">
        <f>SUM(C43:C44)</f>
        <v>0.111111111111111</v>
      </c>
      <c r="D45" s="111">
        <f>TRUNC(SUM(D43:D44),2)</f>
        <v>158.83</v>
      </c>
    </row>
    <row r="46" s="54" customFormat="1" customHeight="1" spans="1:4">
      <c r="A46" s="112"/>
      <c r="B46" s="52"/>
      <c r="C46" s="57"/>
      <c r="D46" s="113"/>
    </row>
    <row r="47" s="54" customFormat="1" customHeight="1" spans="1:4">
      <c r="A47" s="114" t="s">
        <v>96</v>
      </c>
      <c r="B47" s="115"/>
      <c r="C47" s="116" t="s">
        <v>97</v>
      </c>
      <c r="D47" s="117">
        <f>D33</f>
        <v>1429.52</v>
      </c>
    </row>
    <row r="48" s="54" customFormat="1" customHeight="1" spans="1:4">
      <c r="A48" s="114"/>
      <c r="B48" s="115"/>
      <c r="C48" s="116" t="s">
        <v>98</v>
      </c>
      <c r="D48" s="117">
        <f>D45</f>
        <v>158.83</v>
      </c>
    </row>
    <row r="49" s="54" customFormat="1" customHeight="1" spans="1:4">
      <c r="A49" s="114"/>
      <c r="B49" s="115"/>
      <c r="C49" s="116" t="s">
        <v>35</v>
      </c>
      <c r="D49" s="118">
        <f>TRUNC(SUM(D47:D48),2)</f>
        <v>1588.35</v>
      </c>
    </row>
    <row r="50" s="54" customFormat="1" customHeight="1" spans="1:4">
      <c r="A50" s="112"/>
      <c r="B50" s="52"/>
      <c r="C50" s="57"/>
      <c r="D50" s="113"/>
    </row>
    <row r="51" ht="30" spans="1:4">
      <c r="A51" s="85" t="s">
        <v>99</v>
      </c>
      <c r="B51" s="104" t="s">
        <v>100</v>
      </c>
      <c r="C51" s="70" t="s">
        <v>92</v>
      </c>
      <c r="D51" s="88" t="s">
        <v>76</v>
      </c>
    </row>
    <row r="52" spans="1:4">
      <c r="A52" s="89" t="s">
        <v>77</v>
      </c>
      <c r="B52" s="72" t="s">
        <v>101</v>
      </c>
      <c r="C52" s="107">
        <v>0.2</v>
      </c>
      <c r="D52" s="119">
        <f>C52*$D$49</f>
        <v>317.67</v>
      </c>
    </row>
    <row r="53" spans="1:4">
      <c r="A53" s="89" t="s">
        <v>79</v>
      </c>
      <c r="B53" s="72" t="s">
        <v>102</v>
      </c>
      <c r="C53" s="107">
        <v>0.025</v>
      </c>
      <c r="D53" s="119">
        <f t="shared" ref="D53:D59" si="0">C53*$D$49</f>
        <v>39.70875</v>
      </c>
    </row>
    <row r="54" spans="1:4">
      <c r="A54" s="89" t="s">
        <v>81</v>
      </c>
      <c r="B54" s="72" t="s">
        <v>103</v>
      </c>
      <c r="C54" s="120">
        <f>3%*2</f>
        <v>0.06</v>
      </c>
      <c r="D54" s="119">
        <f t="shared" si="0"/>
        <v>95.301</v>
      </c>
    </row>
    <row r="55" spans="1:4">
      <c r="A55" s="89" t="s">
        <v>83</v>
      </c>
      <c r="B55" s="72" t="s">
        <v>104</v>
      </c>
      <c r="C55" s="107">
        <v>0.015</v>
      </c>
      <c r="D55" s="119">
        <f t="shared" si="0"/>
        <v>23.82525</v>
      </c>
    </row>
    <row r="56" spans="1:4">
      <c r="A56" s="89" t="s">
        <v>85</v>
      </c>
      <c r="B56" s="72" t="s">
        <v>105</v>
      </c>
      <c r="C56" s="107">
        <v>0.01</v>
      </c>
      <c r="D56" s="119">
        <f t="shared" si="0"/>
        <v>15.8835</v>
      </c>
    </row>
    <row r="57" spans="1:4">
      <c r="A57" s="89" t="s">
        <v>106</v>
      </c>
      <c r="B57" s="72" t="s">
        <v>107</v>
      </c>
      <c r="C57" s="107">
        <v>0.006</v>
      </c>
      <c r="D57" s="119">
        <f t="shared" si="0"/>
        <v>9.5301</v>
      </c>
    </row>
    <row r="58" spans="1:4">
      <c r="A58" s="89" t="s">
        <v>108</v>
      </c>
      <c r="B58" s="72" t="s">
        <v>109</v>
      </c>
      <c r="C58" s="107">
        <v>0.002</v>
      </c>
      <c r="D58" s="119">
        <f t="shared" si="0"/>
        <v>3.1767</v>
      </c>
    </row>
    <row r="59" spans="1:4">
      <c r="A59" s="89" t="s">
        <v>110</v>
      </c>
      <c r="B59" s="72" t="s">
        <v>111</v>
      </c>
      <c r="C59" s="107">
        <v>0.08</v>
      </c>
      <c r="D59" s="119">
        <f t="shared" si="0"/>
        <v>127.068</v>
      </c>
    </row>
    <row r="60" spans="1:4">
      <c r="A60" s="85" t="s">
        <v>112</v>
      </c>
      <c r="B60" s="70"/>
      <c r="C60" s="110">
        <f>SUM(C52:C59)</f>
        <v>0.398</v>
      </c>
      <c r="D60" s="111">
        <f>TRUNC(SUM(D52:D59),2)</f>
        <v>632.16</v>
      </c>
    </row>
    <row r="61" s="54" customFormat="1" ht="12" customHeight="1" spans="1:4">
      <c r="A61" s="121"/>
      <c r="B61" s="122"/>
      <c r="D61" s="123"/>
    </row>
    <row r="62" spans="1:4">
      <c r="A62" s="85" t="s">
        <v>113</v>
      </c>
      <c r="B62" s="124" t="s">
        <v>114</v>
      </c>
      <c r="C62" s="70"/>
      <c r="D62" s="125" t="s">
        <v>76</v>
      </c>
    </row>
    <row r="63" spans="1:4">
      <c r="A63" s="89" t="s">
        <v>77</v>
      </c>
      <c r="B63" s="72" t="s">
        <v>115</v>
      </c>
      <c r="C63" s="126">
        <v>0</v>
      </c>
      <c r="D63" s="91">
        <f>IF(C63=0,0,(C63*15*2)-0.06*C14)</f>
        <v>0</v>
      </c>
    </row>
    <row r="64" spans="1:4">
      <c r="A64" s="127" t="s">
        <v>79</v>
      </c>
      <c r="B64" s="128" t="s">
        <v>116</v>
      </c>
      <c r="C64" s="126">
        <v>25</v>
      </c>
      <c r="D64" s="91">
        <f>(22*C64)-0.2*(22*C64)</f>
        <v>440</v>
      </c>
    </row>
    <row r="65" spans="1:4">
      <c r="A65" s="89" t="s">
        <v>81</v>
      </c>
      <c r="B65" s="72" t="s">
        <v>117</v>
      </c>
      <c r="C65" s="126"/>
      <c r="D65" s="91">
        <v>44</v>
      </c>
    </row>
    <row r="66" spans="1:4">
      <c r="A66" s="71" t="s">
        <v>83</v>
      </c>
      <c r="B66" s="72" t="s">
        <v>118</v>
      </c>
      <c r="C66" s="129">
        <v>15</v>
      </c>
      <c r="D66" s="78">
        <f>SUM(D28:D29)/220*1.5*C66</f>
        <v>146.200909090909</v>
      </c>
    </row>
    <row r="67" spans="1:4">
      <c r="A67" s="71" t="s">
        <v>85</v>
      </c>
      <c r="B67" s="72" t="s">
        <v>119</v>
      </c>
      <c r="C67" s="130"/>
      <c r="D67" s="78">
        <v>22</v>
      </c>
    </row>
    <row r="68" spans="1:4">
      <c r="A68" s="71" t="s">
        <v>106</v>
      </c>
      <c r="B68" s="72" t="s">
        <v>120</v>
      </c>
      <c r="C68" s="130"/>
      <c r="D68" s="78">
        <v>6</v>
      </c>
    </row>
    <row r="69" spans="1:4">
      <c r="A69" s="71" t="s">
        <v>108</v>
      </c>
      <c r="B69" s="72" t="s">
        <v>86</v>
      </c>
      <c r="C69" s="130"/>
      <c r="D69" s="78"/>
    </row>
    <row r="70" spans="1:4">
      <c r="A70" s="109" t="s">
        <v>121</v>
      </c>
      <c r="B70" s="87"/>
      <c r="C70" s="131"/>
      <c r="D70" s="111">
        <f>TRUNC(SUM(D63:D69),2)</f>
        <v>658.2</v>
      </c>
    </row>
    <row r="71" s="54" customFormat="1" ht="13.5" customHeight="1" spans="1:4">
      <c r="A71" s="121"/>
      <c r="B71" s="122"/>
      <c r="D71" s="123"/>
    </row>
    <row r="72" customHeight="1" spans="1:4">
      <c r="A72" s="109">
        <v>2</v>
      </c>
      <c r="B72" s="124" t="s">
        <v>122</v>
      </c>
      <c r="C72" s="132"/>
      <c r="D72" s="88" t="s">
        <v>76</v>
      </c>
    </row>
    <row r="73" spans="1:4">
      <c r="A73" s="133" t="s">
        <v>90</v>
      </c>
      <c r="B73" s="134" t="s">
        <v>91</v>
      </c>
      <c r="C73" s="135"/>
      <c r="D73" s="108">
        <f>D45</f>
        <v>158.83</v>
      </c>
    </row>
    <row r="74" spans="1:4">
      <c r="A74" s="133" t="s">
        <v>99</v>
      </c>
      <c r="B74" s="136" t="s">
        <v>100</v>
      </c>
      <c r="C74" s="137"/>
      <c r="D74" s="108">
        <f>D60</f>
        <v>632.16</v>
      </c>
    </row>
    <row r="75" spans="1:4">
      <c r="A75" s="133" t="s">
        <v>113</v>
      </c>
      <c r="B75" s="136" t="s">
        <v>114</v>
      </c>
      <c r="C75" s="137"/>
      <c r="D75" s="108">
        <f>D70</f>
        <v>658.2</v>
      </c>
    </row>
    <row r="76" ht="15.75" spans="1:4">
      <c r="A76" s="98" t="s">
        <v>123</v>
      </c>
      <c r="B76" s="99"/>
      <c r="C76" s="99"/>
      <c r="D76" s="138">
        <f>TRUNC(SUM(D73:D75),2)</f>
        <v>1449.19</v>
      </c>
    </row>
    <row r="77" spans="4:4">
      <c r="D77" s="57"/>
    </row>
    <row r="78" spans="1:4">
      <c r="A78" s="139" t="s">
        <v>124</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125</v>
      </c>
      <c r="B94" s="141"/>
      <c r="C94" s="141"/>
      <c r="D94" s="142"/>
    </row>
    <row r="95" spans="1:4">
      <c r="A95" s="85">
        <v>3</v>
      </c>
      <c r="B95" s="143" t="s">
        <v>126</v>
      </c>
      <c r="C95" s="70" t="s">
        <v>92</v>
      </c>
      <c r="D95" s="88" t="s">
        <v>76</v>
      </c>
    </row>
    <row r="96" customHeight="1" spans="1:4">
      <c r="A96" s="89" t="s">
        <v>77</v>
      </c>
      <c r="B96" s="90" t="s">
        <v>127</v>
      </c>
      <c r="C96" s="144">
        <f>1/12*2%</f>
        <v>0.00166666666666667</v>
      </c>
      <c r="D96" s="108">
        <f>C96*$D$33</f>
        <v>2.38253333333333</v>
      </c>
    </row>
    <row r="97" customHeight="1" spans="1:4">
      <c r="A97" s="89" t="s">
        <v>79</v>
      </c>
      <c r="B97" s="90" t="s">
        <v>128</v>
      </c>
      <c r="C97" s="145">
        <f>C96*8%</f>
        <v>0.000133333333333333</v>
      </c>
      <c r="D97" s="108">
        <f t="shared" ref="D97:D101" si="1">C97*$D$33</f>
        <v>0.190602666666667</v>
      </c>
    </row>
    <row r="98" customHeight="1" spans="1:5">
      <c r="A98" s="89" t="s">
        <v>81</v>
      </c>
      <c r="B98" s="90" t="s">
        <v>129</v>
      </c>
      <c r="C98" s="144">
        <f>0.08*0.4*0.9*(1+2/12+(1/3*1/12))</f>
        <v>0.0344</v>
      </c>
      <c r="D98" s="108">
        <f t="shared" si="1"/>
        <v>49.175488</v>
      </c>
      <c r="E98" s="146"/>
    </row>
    <row r="99" customHeight="1" spans="1:4">
      <c r="A99" s="89" t="s">
        <v>83</v>
      </c>
      <c r="B99" s="90" t="s">
        <v>130</v>
      </c>
      <c r="C99" s="144">
        <f>(7/30)/12</f>
        <v>0.0194444444444444</v>
      </c>
      <c r="D99" s="108">
        <f t="shared" si="1"/>
        <v>27.7962222222222</v>
      </c>
    </row>
    <row r="100" customHeight="1" spans="1:4">
      <c r="A100" s="89" t="s">
        <v>85</v>
      </c>
      <c r="B100" s="90" t="s">
        <v>131</v>
      </c>
      <c r="C100" s="144">
        <f>C60*C99</f>
        <v>0.00773888888888889</v>
      </c>
      <c r="D100" s="108">
        <f t="shared" si="1"/>
        <v>11.0628964444444</v>
      </c>
    </row>
    <row r="101" customHeight="1" spans="1:4">
      <c r="A101" s="89" t="s">
        <v>106</v>
      </c>
      <c r="B101" s="90" t="s">
        <v>132</v>
      </c>
      <c r="C101" s="145">
        <f>C99*0.08*0.4</f>
        <v>0.000622222222222222</v>
      </c>
      <c r="D101" s="108">
        <f t="shared" si="1"/>
        <v>0.889479111111111</v>
      </c>
    </row>
    <row r="102" ht="15.75" spans="1:4">
      <c r="A102" s="98" t="s">
        <v>121</v>
      </c>
      <c r="B102" s="147"/>
      <c r="C102" s="148">
        <f>SUM(C96:C101)</f>
        <v>0.0640055555555556</v>
      </c>
      <c r="D102" s="138">
        <f>TRUNC(SUM(D96:D101),2)</f>
        <v>91.49</v>
      </c>
    </row>
    <row r="103" spans="4:4">
      <c r="D103" s="57"/>
    </row>
    <row r="104" spans="1:4">
      <c r="A104" s="139" t="s">
        <v>133</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134</v>
      </c>
      <c r="B128" s="102"/>
      <c r="C128" s="102"/>
      <c r="D128" s="103"/>
    </row>
    <row r="129" spans="1:4">
      <c r="A129" s="85" t="s">
        <v>135</v>
      </c>
      <c r="B129" s="70" t="s">
        <v>136</v>
      </c>
      <c r="C129" s="70" t="s">
        <v>92</v>
      </c>
      <c r="D129" s="88" t="s">
        <v>76</v>
      </c>
    </row>
    <row r="130" spans="1:8">
      <c r="A130" s="89" t="s">
        <v>77</v>
      </c>
      <c r="B130" s="72" t="s">
        <v>137</v>
      </c>
      <c r="C130" s="149">
        <f>1/12</f>
        <v>0.0833333333333333</v>
      </c>
      <c r="D130" s="108">
        <f>C130*($D$33+$D$66)</f>
        <v>131.310075757576</v>
      </c>
      <c r="E130" s="96"/>
      <c r="F130" s="150"/>
      <c r="G130" s="151"/>
      <c r="H130" s="151"/>
    </row>
    <row r="131" spans="1:4">
      <c r="A131" s="89" t="s">
        <v>79</v>
      </c>
      <c r="B131" s="72" t="s">
        <v>138</v>
      </c>
      <c r="C131" s="149">
        <f>5/30/12</f>
        <v>0.0138888888888889</v>
      </c>
      <c r="D131" s="108">
        <f t="shared" ref="D131:D134" si="2">C131*($D$33+$D$66)</f>
        <v>21.8850126262626</v>
      </c>
    </row>
    <row r="132" spans="1:5">
      <c r="A132" s="89" t="s">
        <v>81</v>
      </c>
      <c r="B132" s="72" t="s">
        <v>139</v>
      </c>
      <c r="C132" s="149">
        <f>5/30/12*0.0157</f>
        <v>0.000218055555555556</v>
      </c>
      <c r="D132" s="108">
        <f t="shared" si="2"/>
        <v>0.343594698232323</v>
      </c>
      <c r="E132" s="152"/>
    </row>
    <row r="133" spans="1:4">
      <c r="A133" s="89" t="s">
        <v>83</v>
      </c>
      <c r="B133" s="72" t="s">
        <v>140</v>
      </c>
      <c r="C133" s="149">
        <f>15/30/12*0.08</f>
        <v>0.00333333333333333</v>
      </c>
      <c r="D133" s="108">
        <f t="shared" si="2"/>
        <v>5.25240303030303</v>
      </c>
    </row>
    <row r="134" spans="1:6">
      <c r="A134" s="89" t="s">
        <v>85</v>
      </c>
      <c r="B134" s="72" t="s">
        <v>141</v>
      </c>
      <c r="C134" s="149">
        <f>(4/12)*((1/12)+(1/3*1/12))*0.0157</f>
        <v>0.000581481481481481</v>
      </c>
      <c r="D134" s="108">
        <f t="shared" si="2"/>
        <v>0.916252528619529</v>
      </c>
      <c r="E134" s="94"/>
      <c r="F134" s="95"/>
    </row>
    <row r="135" spans="1:6">
      <c r="A135" s="89" t="s">
        <v>106</v>
      </c>
      <c r="B135" s="72" t="s">
        <v>142</v>
      </c>
      <c r="C135" s="153"/>
      <c r="D135" s="108">
        <f t="shared" ref="D135:D136" si="3">C135*$D$33</f>
        <v>0</v>
      </c>
      <c r="F135" s="154"/>
    </row>
    <row r="136" ht="14.25" customHeight="1" spans="1:6">
      <c r="A136" s="89" t="s">
        <v>108</v>
      </c>
      <c r="B136" s="72" t="s">
        <v>143</v>
      </c>
      <c r="C136" s="153">
        <f>SUM(C130:C133)*(2/12+1/12/3)</f>
        <v>0.0195948688271605</v>
      </c>
      <c r="D136" s="108">
        <f t="shared" si="3"/>
        <v>28.0112568858025</v>
      </c>
      <c r="F136" s="154"/>
    </row>
    <row r="137" spans="1:6">
      <c r="A137" s="89" t="s">
        <v>110</v>
      </c>
      <c r="B137" s="72" t="s">
        <v>144</v>
      </c>
      <c r="C137" s="153">
        <f>SUM(C130:C134)*C60</f>
        <v>0.0403393268518518</v>
      </c>
      <c r="D137" s="108">
        <f>C137*($D$33+$D$66)</f>
        <v>63.5635207791153</v>
      </c>
      <c r="F137" s="154"/>
    </row>
    <row r="138" spans="1:4">
      <c r="A138" s="109" t="s">
        <v>87</v>
      </c>
      <c r="B138" s="87"/>
      <c r="C138" s="131"/>
      <c r="D138" s="111">
        <f>TRUNC(SUM(D130:D135),2)</f>
        <v>159.7</v>
      </c>
    </row>
    <row r="139" s="54" customFormat="1" ht="5.25" customHeight="1" spans="1:4">
      <c r="A139" s="121"/>
      <c r="B139" s="122"/>
      <c r="D139" s="123"/>
    </row>
    <row r="140" spans="1:4">
      <c r="A140" s="85" t="s">
        <v>145</v>
      </c>
      <c r="B140" s="70" t="s">
        <v>146</v>
      </c>
      <c r="C140" s="33"/>
      <c r="D140" s="88" t="s">
        <v>76</v>
      </c>
    </row>
    <row r="141" spans="1:4">
      <c r="A141" s="89" t="s">
        <v>77</v>
      </c>
      <c r="B141" s="72" t="s">
        <v>147</v>
      </c>
      <c r="C141" s="155"/>
      <c r="D141" s="91">
        <v>0</v>
      </c>
    </row>
    <row r="142" spans="1:4">
      <c r="A142" s="109" t="s">
        <v>148</v>
      </c>
      <c r="B142" s="87"/>
      <c r="C142" s="131"/>
      <c r="D142" s="111">
        <f>SUM(D141)</f>
        <v>0</v>
      </c>
    </row>
    <row r="143" s="54" customFormat="1" ht="5.25" customHeight="1" spans="1:4">
      <c r="A143" s="121"/>
      <c r="B143" s="122"/>
      <c r="D143" s="123"/>
    </row>
    <row r="144" spans="1:4">
      <c r="A144" s="109">
        <v>4</v>
      </c>
      <c r="B144" s="124" t="s">
        <v>149</v>
      </c>
      <c r="C144" s="156"/>
      <c r="D144" s="88" t="s">
        <v>76</v>
      </c>
    </row>
    <row r="145" spans="1:4">
      <c r="A145" s="133" t="s">
        <v>135</v>
      </c>
      <c r="B145" s="157" t="s">
        <v>136</v>
      </c>
      <c r="C145" s="158"/>
      <c r="D145" s="159">
        <f>D138</f>
        <v>159.7</v>
      </c>
    </row>
    <row r="146" spans="1:4">
      <c r="A146" s="133" t="s">
        <v>145</v>
      </c>
      <c r="B146" s="157" t="s">
        <v>146</v>
      </c>
      <c r="C146" s="160"/>
      <c r="D146" s="159">
        <f>D142</f>
        <v>0</v>
      </c>
    </row>
    <row r="147" ht="15.75" spans="1:4">
      <c r="A147" s="98" t="s">
        <v>150</v>
      </c>
      <c r="B147" s="99"/>
      <c r="C147" s="99"/>
      <c r="D147" s="138">
        <f>TRUNC(SUM(D145:D146),2)</f>
        <v>159.7</v>
      </c>
    </row>
    <row r="148" s="55" customFormat="1" ht="15.75" spans="1:10">
      <c r="A148" s="161"/>
      <c r="B148" s="161"/>
      <c r="C148" s="162"/>
      <c r="D148" s="162"/>
      <c r="E148" s="57"/>
      <c r="F148" s="57"/>
      <c r="G148" s="57"/>
      <c r="H148" s="57"/>
      <c r="I148" s="57"/>
      <c r="J148" s="57"/>
    </row>
    <row r="149" s="55" customFormat="1" spans="1:10">
      <c r="A149" s="140" t="s">
        <v>151</v>
      </c>
      <c r="B149" s="141"/>
      <c r="C149" s="141"/>
      <c r="D149" s="142"/>
      <c r="E149" s="57"/>
      <c r="F149" s="57"/>
      <c r="G149" s="163"/>
      <c r="H149" s="57"/>
      <c r="I149" s="57"/>
      <c r="J149" s="57"/>
    </row>
    <row r="150" spans="1:7">
      <c r="A150" s="85">
        <v>5</v>
      </c>
      <c r="B150" s="143" t="s">
        <v>152</v>
      </c>
      <c r="C150" s="131"/>
      <c r="D150" s="88" t="s">
        <v>76</v>
      </c>
      <c r="G150" s="94"/>
    </row>
    <row r="151" spans="1:9">
      <c r="A151" s="89" t="s">
        <v>77</v>
      </c>
      <c r="B151" s="136" t="s">
        <v>153</v>
      </c>
      <c r="C151" s="164"/>
      <c r="D151" s="91">
        <f>Uniformes_EPI_EPC!F262</f>
        <v>128.065</v>
      </c>
      <c r="G151" s="165"/>
      <c r="I151" s="94"/>
    </row>
    <row r="152" spans="1:4">
      <c r="A152" s="89" t="s">
        <v>79</v>
      </c>
      <c r="B152" s="136" t="s">
        <v>154</v>
      </c>
      <c r="C152" s="164"/>
      <c r="D152" s="91">
        <f>Uniformes_EPI_EPC!F264</f>
        <v>15.8558333333333</v>
      </c>
    </row>
    <row r="153" spans="1:7">
      <c r="A153" s="89" t="s">
        <v>81</v>
      </c>
      <c r="B153" s="136" t="s">
        <v>155</v>
      </c>
      <c r="C153" s="164"/>
      <c r="D153" s="91">
        <f>Materiais!F232</f>
        <v>6.91666666666667</v>
      </c>
      <c r="G153" s="163"/>
    </row>
    <row r="154" spans="1:7">
      <c r="A154" s="89" t="s">
        <v>83</v>
      </c>
      <c r="B154" s="136" t="s">
        <v>156</v>
      </c>
      <c r="C154" s="164"/>
      <c r="D154" s="166"/>
      <c r="G154" s="163"/>
    </row>
    <row r="155" spans="1:7">
      <c r="A155" s="89" t="s">
        <v>85</v>
      </c>
      <c r="B155" s="136" t="s">
        <v>157</v>
      </c>
      <c r="C155" s="164"/>
      <c r="D155" s="166"/>
      <c r="G155" s="163"/>
    </row>
    <row r="156" ht="15.75" spans="1:7">
      <c r="A156" s="98" t="s">
        <v>158</v>
      </c>
      <c r="B156" s="99"/>
      <c r="C156" s="147"/>
      <c r="D156" s="138">
        <f>TRUNC(SUM(D151:D155),2)</f>
        <v>150.83</v>
      </c>
      <c r="G156" s="163"/>
    </row>
    <row r="157" ht="15.75" spans="1:4">
      <c r="A157" s="167"/>
      <c r="B157" s="167"/>
      <c r="C157" s="167"/>
      <c r="D157" s="167"/>
    </row>
    <row r="158" s="56" customFormat="1" spans="1:7">
      <c r="A158" s="140" t="s">
        <v>159</v>
      </c>
      <c r="B158" s="141"/>
      <c r="C158" s="141"/>
      <c r="D158" s="142"/>
      <c r="G158" s="168"/>
    </row>
    <row r="159" spans="1:4">
      <c r="A159" s="85">
        <v>6</v>
      </c>
      <c r="B159" s="70" t="s">
        <v>160</v>
      </c>
      <c r="C159" s="70" t="s">
        <v>92</v>
      </c>
      <c r="D159" s="88" t="s">
        <v>76</v>
      </c>
    </row>
    <row r="160" spans="1:4">
      <c r="A160" s="89" t="s">
        <v>77</v>
      </c>
      <c r="B160" s="72" t="s">
        <v>161</v>
      </c>
      <c r="C160" s="120">
        <v>0.05</v>
      </c>
      <c r="D160" s="106">
        <f>C160*(D33+D76+D102+D147+D156)</f>
        <v>164.0365</v>
      </c>
    </row>
    <row r="161" spans="1:4">
      <c r="A161" s="89" t="s">
        <v>79</v>
      </c>
      <c r="B161" s="72" t="s">
        <v>162</v>
      </c>
      <c r="C161" s="120">
        <v>0.08</v>
      </c>
      <c r="D161" s="106">
        <f>C161*(D33+D76+D102+D147+D156+D160)</f>
        <v>275.58132</v>
      </c>
    </row>
    <row r="162" customHeight="1" spans="1:4">
      <c r="A162" s="169" t="s">
        <v>163</v>
      </c>
      <c r="B162" s="170"/>
      <c r="C162" s="171">
        <f>SUM(C160:C161)</f>
        <v>0.13</v>
      </c>
      <c r="D162" s="172">
        <f>TRUNC(SUM(D160:D161),2)</f>
        <v>439.61</v>
      </c>
    </row>
    <row r="163" s="54" customFormat="1" ht="14.25" customHeight="1" spans="1:4">
      <c r="A163" s="121"/>
      <c r="B163" s="122"/>
      <c r="D163" s="123"/>
    </row>
    <row r="164" spans="1:4">
      <c r="A164" s="173" t="s">
        <v>81</v>
      </c>
      <c r="B164" s="174" t="s">
        <v>164</v>
      </c>
      <c r="C164" s="175"/>
      <c r="D164" s="176"/>
    </row>
    <row r="165" spans="1:4">
      <c r="A165" s="89" t="s">
        <v>165</v>
      </c>
      <c r="B165" s="72" t="s">
        <v>166</v>
      </c>
      <c r="C165" s="120">
        <f>0.65%+3%</f>
        <v>0.0365</v>
      </c>
      <c r="D165" s="108">
        <f>C165*(D33+D76+D102+D147+D156+D162)/(1-C168)</f>
        <v>148.650695128626</v>
      </c>
    </row>
    <row r="166" spans="1:4">
      <c r="A166" s="89" t="s">
        <v>167</v>
      </c>
      <c r="B166" s="72" t="s">
        <v>168</v>
      </c>
      <c r="C166" s="144">
        <v>0</v>
      </c>
      <c r="D166" s="108">
        <f>C166*(D33+D76+D102+D147+D156+D162)/(1-C168)</f>
        <v>0</v>
      </c>
    </row>
    <row r="167" spans="1:4">
      <c r="A167" s="89" t="s">
        <v>169</v>
      </c>
      <c r="B167" s="72" t="s">
        <v>170</v>
      </c>
      <c r="C167" s="144">
        <v>0.05</v>
      </c>
      <c r="D167" s="108">
        <f>C167*(D33+D76+D102+D147+D156+D162)/(1-C168)</f>
        <v>203.631089217296</v>
      </c>
    </row>
    <row r="168" spans="1:4">
      <c r="A168" s="169" t="s">
        <v>171</v>
      </c>
      <c r="B168" s="177"/>
      <c r="C168" s="171">
        <f>SUM(C165:C167)</f>
        <v>0.0865</v>
      </c>
      <c r="D168" s="178">
        <f>SUM(D165:D167)</f>
        <v>352.281784345922</v>
      </c>
    </row>
    <row r="169" ht="15.75" spans="1:4">
      <c r="A169" s="179" t="s">
        <v>172</v>
      </c>
      <c r="B169" s="180"/>
      <c r="C169" s="148">
        <f>C162+C168</f>
        <v>0.2165</v>
      </c>
      <c r="D169" s="138">
        <f>TRUNC((D168+D162),2)</f>
        <v>791.89</v>
      </c>
    </row>
    <row r="170" s="55" customFormat="1" ht="15.75" spans="1:10">
      <c r="A170" s="181"/>
      <c r="B170" s="161"/>
      <c r="C170" s="182"/>
      <c r="D170" s="183"/>
      <c r="E170" s="57"/>
      <c r="F170" s="57"/>
      <c r="G170" s="57"/>
      <c r="H170" s="57"/>
      <c r="I170" s="57"/>
      <c r="J170" s="57"/>
    </row>
    <row r="171" customHeight="1" spans="1:4">
      <c r="A171" s="140" t="s">
        <v>173</v>
      </c>
      <c r="B171" s="141"/>
      <c r="C171" s="141"/>
      <c r="D171" s="142"/>
    </row>
    <row r="172" customHeight="1" spans="1:4">
      <c r="A172" s="184" t="s">
        <v>174</v>
      </c>
      <c r="B172" s="132"/>
      <c r="C172" s="156"/>
      <c r="D172" s="88" t="s">
        <v>76</v>
      </c>
    </row>
    <row r="173" s="56" customFormat="1" spans="1:4">
      <c r="A173" s="133" t="s">
        <v>77</v>
      </c>
      <c r="B173" s="136" t="s">
        <v>73</v>
      </c>
      <c r="C173" s="164"/>
      <c r="D173" s="108">
        <f>D33</f>
        <v>1429.52</v>
      </c>
    </row>
    <row r="174" customHeight="1" spans="1:4">
      <c r="A174" s="133" t="s">
        <v>79</v>
      </c>
      <c r="B174" s="136" t="s">
        <v>89</v>
      </c>
      <c r="C174" s="164"/>
      <c r="D174" s="108">
        <f>D76</f>
        <v>1449.19</v>
      </c>
    </row>
    <row r="175" spans="1:4">
      <c r="A175" s="133" t="s">
        <v>81</v>
      </c>
      <c r="B175" s="136" t="s">
        <v>125</v>
      </c>
      <c r="C175" s="164"/>
      <c r="D175" s="108">
        <f>D102</f>
        <v>91.49</v>
      </c>
    </row>
    <row r="176" spans="1:4">
      <c r="A176" s="133" t="s">
        <v>83</v>
      </c>
      <c r="B176" s="136" t="s">
        <v>134</v>
      </c>
      <c r="C176" s="164"/>
      <c r="D176" s="108">
        <f>D147</f>
        <v>159.7</v>
      </c>
    </row>
    <row r="177" customHeight="1" spans="1:4">
      <c r="A177" s="133" t="s">
        <v>85</v>
      </c>
      <c r="B177" s="136" t="s">
        <v>151</v>
      </c>
      <c r="C177" s="164"/>
      <c r="D177" s="108">
        <f>D156</f>
        <v>150.83</v>
      </c>
    </row>
    <row r="178" customHeight="1" spans="1:4">
      <c r="A178" s="109" t="s">
        <v>175</v>
      </c>
      <c r="B178" s="87"/>
      <c r="C178" s="87"/>
      <c r="D178" s="111">
        <f>TRUNC(SUM(D173:D177),2)</f>
        <v>3280.73</v>
      </c>
    </row>
    <row r="179" spans="1:4">
      <c r="A179" s="133" t="s">
        <v>106</v>
      </c>
      <c r="B179" s="185" t="s">
        <v>159</v>
      </c>
      <c r="C179" s="185"/>
      <c r="D179" s="108">
        <f>D169</f>
        <v>791.89</v>
      </c>
    </row>
    <row r="180" customHeight="1" spans="1:4">
      <c r="A180" s="98" t="s">
        <v>176</v>
      </c>
      <c r="B180" s="99"/>
      <c r="C180" s="99"/>
      <c r="D180" s="138">
        <f>TRUNC(SUM(D178:D179),2)</f>
        <v>4072.62</v>
      </c>
    </row>
    <row r="181" s="55" customFormat="1" ht="15.75" spans="1:10">
      <c r="A181" s="181"/>
      <c r="B181" s="161"/>
      <c r="C181" s="182"/>
      <c r="D181" s="183"/>
      <c r="E181" s="57"/>
      <c r="F181" s="57"/>
      <c r="G181" s="57"/>
      <c r="H181" s="57"/>
      <c r="I181" s="57"/>
      <c r="J181" s="57"/>
    </row>
    <row r="182" customHeight="1" spans="1:4">
      <c r="A182" s="140" t="s">
        <v>177</v>
      </c>
      <c r="B182" s="141"/>
      <c r="C182" s="141"/>
      <c r="D182" s="142"/>
    </row>
    <row r="183" ht="16.5" customHeight="1" spans="1:6">
      <c r="A183" s="186" t="s">
        <v>178</v>
      </c>
      <c r="B183" s="187" t="s">
        <v>179</v>
      </c>
      <c r="C183" s="188"/>
      <c r="D183" s="108">
        <f>D180</f>
        <v>4072.62</v>
      </c>
      <c r="F183" s="94"/>
    </row>
    <row r="184" customHeight="1" spans="1:4">
      <c r="A184" s="89" t="s">
        <v>180</v>
      </c>
      <c r="B184" s="187" t="s">
        <v>181</v>
      </c>
      <c r="C184" s="188"/>
      <c r="D184" s="189">
        <v>2</v>
      </c>
    </row>
    <row r="185" customHeight="1" spans="1:4">
      <c r="A185" s="98" t="s">
        <v>182</v>
      </c>
      <c r="B185" s="99"/>
      <c r="C185" s="147"/>
      <c r="D185" s="138">
        <f>TRUNC(D183*D184,2)</f>
        <v>8145.24</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topLeftCell="A98" workbookViewId="0">
      <selection activeCell="I168" sqref="I168"/>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55</v>
      </c>
      <c r="B2" s="60"/>
      <c r="C2" s="61"/>
      <c r="D2" s="62"/>
    </row>
    <row r="3" spans="1:4">
      <c r="A3" s="63" t="s">
        <v>56</v>
      </c>
      <c r="B3" s="64"/>
      <c r="C3" s="64"/>
      <c r="D3" s="65"/>
    </row>
    <row r="4" spans="1:4">
      <c r="A4" s="66" t="s">
        <v>57</v>
      </c>
      <c r="B4" s="64"/>
      <c r="C4" s="64"/>
      <c r="D4" s="65"/>
    </row>
    <row r="5" spans="1:4">
      <c r="A5" s="66" t="s">
        <v>58</v>
      </c>
      <c r="B5" s="64"/>
      <c r="C5" s="64"/>
      <c r="D5" s="65"/>
    </row>
    <row r="6" spans="1:4">
      <c r="A6" s="66" t="s">
        <v>59</v>
      </c>
      <c r="B6" s="64"/>
      <c r="C6" s="64"/>
      <c r="D6" s="65"/>
    </row>
    <row r="7" s="53" customFormat="1" ht="14.25" customHeight="1" spans="1:4">
      <c r="A7" s="67"/>
      <c r="B7" s="68"/>
      <c r="C7" s="67"/>
      <c r="D7" s="69"/>
    </row>
    <row r="8" spans="1:4">
      <c r="A8" s="70" t="s">
        <v>60</v>
      </c>
      <c r="B8" s="70"/>
      <c r="C8" s="70"/>
      <c r="D8" s="70"/>
    </row>
    <row r="9" customHeight="1" spans="1:4">
      <c r="A9" s="71">
        <v>1</v>
      </c>
      <c r="B9" s="72" t="s">
        <v>61</v>
      </c>
      <c r="C9" s="44" t="s">
        <v>62</v>
      </c>
      <c r="D9" s="44"/>
    </row>
    <row r="10" spans="1:4">
      <c r="A10" s="71">
        <v>2</v>
      </c>
      <c r="B10" s="72" t="s">
        <v>63</v>
      </c>
      <c r="C10" s="73">
        <v>45292</v>
      </c>
      <c r="D10" s="73"/>
    </row>
    <row r="11" customHeight="1" spans="1:4">
      <c r="A11" s="71">
        <v>3</v>
      </c>
      <c r="B11" s="72" t="s">
        <v>64</v>
      </c>
      <c r="C11" s="74" t="s">
        <v>201</v>
      </c>
      <c r="D11" s="75"/>
    </row>
    <row r="12" spans="1:4">
      <c r="A12" s="71">
        <v>4</v>
      </c>
      <c r="B12" s="72" t="s">
        <v>66</v>
      </c>
      <c r="C12" s="74" t="s">
        <v>202</v>
      </c>
      <c r="D12" s="75"/>
    </row>
    <row r="13" spans="1:4">
      <c r="A13" s="71">
        <v>5</v>
      </c>
      <c r="B13" s="72" t="s">
        <v>68</v>
      </c>
      <c r="C13" s="76">
        <v>220</v>
      </c>
      <c r="D13" s="77"/>
    </row>
    <row r="14" spans="1:4">
      <c r="A14" s="71">
        <v>6</v>
      </c>
      <c r="B14" s="72" t="s">
        <v>193</v>
      </c>
      <c r="C14" s="78">
        <v>1837.04</v>
      </c>
      <c r="D14" s="78"/>
    </row>
    <row r="15" ht="17.25" customHeight="1" spans="1:4">
      <c r="A15" s="71">
        <v>7</v>
      </c>
      <c r="B15" s="72" t="s">
        <v>70</v>
      </c>
      <c r="C15" s="76">
        <v>12</v>
      </c>
      <c r="D15" s="77"/>
    </row>
    <row r="16" ht="17.25" customHeight="1" spans="1:4">
      <c r="A16" s="71">
        <v>8</v>
      </c>
      <c r="B16" s="72" t="s">
        <v>71</v>
      </c>
      <c r="C16" s="76">
        <v>1</v>
      </c>
      <c r="D16" s="77"/>
    </row>
    <row r="17" spans="1:9">
      <c r="A17" s="79"/>
      <c r="F17" s="80"/>
      <c r="G17" s="80"/>
      <c r="H17" s="80"/>
      <c r="I17" s="80"/>
    </row>
    <row r="18" spans="1:9">
      <c r="A18" s="81" t="s">
        <v>72</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73</v>
      </c>
      <c r="B26" s="83"/>
      <c r="C26" s="83"/>
      <c r="D26" s="84"/>
    </row>
    <row r="27" spans="1:4">
      <c r="A27" s="85" t="s">
        <v>74</v>
      </c>
      <c r="B27" s="86" t="s">
        <v>75</v>
      </c>
      <c r="C27" s="87"/>
      <c r="D27" s="88" t="s">
        <v>76</v>
      </c>
    </row>
    <row r="28" spans="1:4">
      <c r="A28" s="89" t="s">
        <v>77</v>
      </c>
      <c r="B28" s="90" t="s">
        <v>78</v>
      </c>
      <c r="C28" s="71"/>
      <c r="D28" s="91">
        <f>C14</f>
        <v>1837.04</v>
      </c>
    </row>
    <row r="29" spans="1:4">
      <c r="A29" s="89" t="s">
        <v>79</v>
      </c>
      <c r="B29" s="90" t="s">
        <v>80</v>
      </c>
      <c r="C29" s="92"/>
      <c r="D29" s="91"/>
    </row>
    <row r="30" spans="1:7">
      <c r="A30" s="89" t="s">
        <v>81</v>
      </c>
      <c r="B30" s="90" t="s">
        <v>82</v>
      </c>
      <c r="C30" s="93"/>
      <c r="D30" s="91"/>
      <c r="E30" s="94"/>
      <c r="G30" s="95"/>
    </row>
    <row r="31" spans="1:5">
      <c r="A31" s="89" t="s">
        <v>83</v>
      </c>
      <c r="B31" s="90" t="s">
        <v>84</v>
      </c>
      <c r="C31" s="72"/>
      <c r="D31" s="91"/>
      <c r="E31" s="96"/>
    </row>
    <row r="32" spans="1:7">
      <c r="A32" s="71" t="s">
        <v>85</v>
      </c>
      <c r="B32" s="57" t="s">
        <v>86</v>
      </c>
      <c r="C32" s="97"/>
      <c r="D32" s="91"/>
      <c r="G32" s="94"/>
    </row>
    <row r="33" ht="15.75" customHeight="1" spans="1:6">
      <c r="A33" s="98" t="s">
        <v>87</v>
      </c>
      <c r="B33" s="99"/>
      <c r="C33" s="99"/>
      <c r="D33" s="100">
        <f>TRUNC(SUM(D28:D32),2)</f>
        <v>1837.04</v>
      </c>
      <c r="F33" s="94"/>
    </row>
    <row r="34" ht="15.75" customHeight="1" spans="4:4">
      <c r="D34" s="57"/>
    </row>
    <row r="35" ht="15.75" customHeight="1" spans="1:4">
      <c r="A35" s="81" t="s">
        <v>88</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89</v>
      </c>
      <c r="B41" s="102"/>
      <c r="C41" s="102"/>
      <c r="D41" s="103"/>
    </row>
    <row r="42" spans="1:4">
      <c r="A42" s="85" t="s">
        <v>90</v>
      </c>
      <c r="B42" s="104" t="s">
        <v>91</v>
      </c>
      <c r="C42" s="70" t="s">
        <v>92</v>
      </c>
      <c r="D42" s="88" t="s">
        <v>76</v>
      </c>
    </row>
    <row r="43" spans="1:4">
      <c r="A43" s="89" t="s">
        <v>77</v>
      </c>
      <c r="B43" s="72" t="s">
        <v>93</v>
      </c>
      <c r="C43" s="105">
        <f>1/12</f>
        <v>0.0833333333333333</v>
      </c>
      <c r="D43" s="106">
        <f>C43*D33</f>
        <v>153.086666666667</v>
      </c>
    </row>
    <row r="44" spans="1:4">
      <c r="A44" s="89" t="s">
        <v>79</v>
      </c>
      <c r="B44" s="72" t="s">
        <v>94</v>
      </c>
      <c r="C44" s="107">
        <f>(1/3)/12</f>
        <v>0.0277777777777778</v>
      </c>
      <c r="D44" s="108">
        <f>C44*D33</f>
        <v>51.0288888888889</v>
      </c>
    </row>
    <row r="45" customHeight="1" spans="1:4">
      <c r="A45" s="109" t="s">
        <v>95</v>
      </c>
      <c r="B45" s="87"/>
      <c r="C45" s="110">
        <f>SUM(C43:C44)</f>
        <v>0.111111111111111</v>
      </c>
      <c r="D45" s="111">
        <f>TRUNC(SUM(D43:D44),2)</f>
        <v>204.11</v>
      </c>
    </row>
    <row r="46" s="54" customFormat="1" customHeight="1" spans="1:4">
      <c r="A46" s="112"/>
      <c r="B46" s="52"/>
      <c r="C46" s="57"/>
      <c r="D46" s="113"/>
    </row>
    <row r="47" s="54" customFormat="1" customHeight="1" spans="1:4">
      <c r="A47" s="114" t="s">
        <v>96</v>
      </c>
      <c r="B47" s="115"/>
      <c r="C47" s="116" t="s">
        <v>97</v>
      </c>
      <c r="D47" s="117">
        <f>D33</f>
        <v>1837.04</v>
      </c>
    </row>
    <row r="48" s="54" customFormat="1" customHeight="1" spans="1:4">
      <c r="A48" s="114"/>
      <c r="B48" s="115"/>
      <c r="C48" s="116" t="s">
        <v>98</v>
      </c>
      <c r="D48" s="117">
        <f>D45</f>
        <v>204.11</v>
      </c>
    </row>
    <row r="49" s="54" customFormat="1" customHeight="1" spans="1:4">
      <c r="A49" s="114"/>
      <c r="B49" s="115"/>
      <c r="C49" s="116" t="s">
        <v>35</v>
      </c>
      <c r="D49" s="118">
        <f>TRUNC(SUM(D47:D48),2)</f>
        <v>2041.15</v>
      </c>
    </row>
    <row r="50" s="54" customFormat="1" customHeight="1" spans="1:4">
      <c r="A50" s="112"/>
      <c r="B50" s="52"/>
      <c r="C50" s="57"/>
      <c r="D50" s="113"/>
    </row>
    <row r="51" ht="30" spans="1:4">
      <c r="A51" s="85" t="s">
        <v>99</v>
      </c>
      <c r="B51" s="104" t="s">
        <v>100</v>
      </c>
      <c r="C51" s="70" t="s">
        <v>92</v>
      </c>
      <c r="D51" s="88" t="s">
        <v>76</v>
      </c>
    </row>
    <row r="52" spans="1:4">
      <c r="A52" s="89" t="s">
        <v>77</v>
      </c>
      <c r="B52" s="72" t="s">
        <v>101</v>
      </c>
      <c r="C52" s="107">
        <v>0.2</v>
      </c>
      <c r="D52" s="119">
        <f>C52*$D$49</f>
        <v>408.23</v>
      </c>
    </row>
    <row r="53" spans="1:4">
      <c r="A53" s="89" t="s">
        <v>79</v>
      </c>
      <c r="B53" s="72" t="s">
        <v>102</v>
      </c>
      <c r="C53" s="107">
        <v>0.025</v>
      </c>
      <c r="D53" s="119">
        <f t="shared" ref="D53:D59" si="0">C53*$D$49</f>
        <v>51.02875</v>
      </c>
    </row>
    <row r="54" spans="1:4">
      <c r="A54" s="89" t="s">
        <v>81</v>
      </c>
      <c r="B54" s="72" t="s">
        <v>103</v>
      </c>
      <c r="C54" s="120">
        <f>3%*2</f>
        <v>0.06</v>
      </c>
      <c r="D54" s="119">
        <f t="shared" si="0"/>
        <v>122.469</v>
      </c>
    </row>
    <row r="55" spans="1:4">
      <c r="A55" s="89" t="s">
        <v>83</v>
      </c>
      <c r="B55" s="72" t="s">
        <v>104</v>
      </c>
      <c r="C55" s="107">
        <v>0.015</v>
      </c>
      <c r="D55" s="119">
        <f t="shared" si="0"/>
        <v>30.61725</v>
      </c>
    </row>
    <row r="56" spans="1:4">
      <c r="A56" s="89" t="s">
        <v>85</v>
      </c>
      <c r="B56" s="72" t="s">
        <v>105</v>
      </c>
      <c r="C56" s="107">
        <v>0.01</v>
      </c>
      <c r="D56" s="119">
        <f t="shared" si="0"/>
        <v>20.4115</v>
      </c>
    </row>
    <row r="57" spans="1:4">
      <c r="A57" s="89" t="s">
        <v>106</v>
      </c>
      <c r="B57" s="72" t="s">
        <v>107</v>
      </c>
      <c r="C57" s="107">
        <v>0.006</v>
      </c>
      <c r="D57" s="119">
        <f t="shared" si="0"/>
        <v>12.2469</v>
      </c>
    </row>
    <row r="58" spans="1:4">
      <c r="A58" s="89" t="s">
        <v>108</v>
      </c>
      <c r="B58" s="72" t="s">
        <v>109</v>
      </c>
      <c r="C58" s="107">
        <v>0.002</v>
      </c>
      <c r="D58" s="119">
        <f t="shared" si="0"/>
        <v>4.0823</v>
      </c>
    </row>
    <row r="59" spans="1:4">
      <c r="A59" s="89" t="s">
        <v>110</v>
      </c>
      <c r="B59" s="72" t="s">
        <v>111</v>
      </c>
      <c r="C59" s="107">
        <v>0.08</v>
      </c>
      <c r="D59" s="119">
        <f t="shared" si="0"/>
        <v>163.292</v>
      </c>
    </row>
    <row r="60" spans="1:4">
      <c r="A60" s="85" t="s">
        <v>112</v>
      </c>
      <c r="B60" s="70"/>
      <c r="C60" s="110">
        <f>SUM(C52:C59)</f>
        <v>0.398</v>
      </c>
      <c r="D60" s="111">
        <f>TRUNC(SUM(D52:D59),2)</f>
        <v>812.37</v>
      </c>
    </row>
    <row r="61" s="54" customFormat="1" ht="12" customHeight="1" spans="1:4">
      <c r="A61" s="121"/>
      <c r="B61" s="122"/>
      <c r="D61" s="123"/>
    </row>
    <row r="62" spans="1:4">
      <c r="A62" s="85" t="s">
        <v>113</v>
      </c>
      <c r="B62" s="124" t="s">
        <v>114</v>
      </c>
      <c r="C62" s="70"/>
      <c r="D62" s="125" t="s">
        <v>76</v>
      </c>
    </row>
    <row r="63" spans="1:4">
      <c r="A63" s="89" t="s">
        <v>77</v>
      </c>
      <c r="B63" s="72" t="s">
        <v>115</v>
      </c>
      <c r="C63" s="126">
        <v>0</v>
      </c>
      <c r="D63" s="91">
        <f>IF(C63=0,0,(C63*15*2)-0.06*C14)</f>
        <v>0</v>
      </c>
    </row>
    <row r="64" spans="1:4">
      <c r="A64" s="127" t="s">
        <v>79</v>
      </c>
      <c r="B64" s="128" t="s">
        <v>116</v>
      </c>
      <c r="C64" s="126">
        <v>25</v>
      </c>
      <c r="D64" s="91">
        <f>(22*C64)-0.2*(22*C64)</f>
        <v>440</v>
      </c>
    </row>
    <row r="65" spans="1:4">
      <c r="A65" s="89" t="s">
        <v>81</v>
      </c>
      <c r="B65" s="72" t="s">
        <v>117</v>
      </c>
      <c r="C65" s="126"/>
      <c r="D65" s="91">
        <v>44</v>
      </c>
    </row>
    <row r="66" spans="1:4">
      <c r="A66" s="71" t="s">
        <v>83</v>
      </c>
      <c r="B66" s="72" t="s">
        <v>118</v>
      </c>
      <c r="C66" s="129">
        <v>0</v>
      </c>
      <c r="D66" s="78">
        <f>SUM(D28:D29)/220*1.5*C66</f>
        <v>0</v>
      </c>
    </row>
    <row r="67" spans="1:4">
      <c r="A67" s="71" t="s">
        <v>85</v>
      </c>
      <c r="B67" s="72" t="s">
        <v>119</v>
      </c>
      <c r="C67" s="130"/>
      <c r="D67" s="78">
        <v>22</v>
      </c>
    </row>
    <row r="68" spans="1:4">
      <c r="A68" s="71" t="s">
        <v>106</v>
      </c>
      <c r="B68" s="72" t="s">
        <v>120</v>
      </c>
      <c r="C68" s="130"/>
      <c r="D68" s="78">
        <v>6</v>
      </c>
    </row>
    <row r="69" spans="1:4">
      <c r="A69" s="71" t="s">
        <v>108</v>
      </c>
      <c r="B69" s="72" t="s">
        <v>86</v>
      </c>
      <c r="C69" s="130"/>
      <c r="D69" s="78"/>
    </row>
    <row r="70" spans="1:4">
      <c r="A70" s="109" t="s">
        <v>121</v>
      </c>
      <c r="B70" s="87"/>
      <c r="C70" s="131"/>
      <c r="D70" s="111">
        <f>TRUNC(SUM(D63:D69),2)</f>
        <v>512</v>
      </c>
    </row>
    <row r="71" s="54" customFormat="1" ht="13.5" customHeight="1" spans="1:4">
      <c r="A71" s="121"/>
      <c r="B71" s="122"/>
      <c r="D71" s="123"/>
    </row>
    <row r="72" customHeight="1" spans="1:4">
      <c r="A72" s="109">
        <v>2</v>
      </c>
      <c r="B72" s="124" t="s">
        <v>122</v>
      </c>
      <c r="C72" s="132"/>
      <c r="D72" s="88" t="s">
        <v>76</v>
      </c>
    </row>
    <row r="73" spans="1:4">
      <c r="A73" s="133" t="s">
        <v>90</v>
      </c>
      <c r="B73" s="134" t="s">
        <v>91</v>
      </c>
      <c r="C73" s="135"/>
      <c r="D73" s="108">
        <f>D45</f>
        <v>204.11</v>
      </c>
    </row>
    <row r="74" spans="1:4">
      <c r="A74" s="133" t="s">
        <v>99</v>
      </c>
      <c r="B74" s="136" t="s">
        <v>100</v>
      </c>
      <c r="C74" s="137"/>
      <c r="D74" s="108">
        <f>D60</f>
        <v>812.37</v>
      </c>
    </row>
    <row r="75" spans="1:4">
      <c r="A75" s="133" t="s">
        <v>113</v>
      </c>
      <c r="B75" s="136" t="s">
        <v>114</v>
      </c>
      <c r="C75" s="137"/>
      <c r="D75" s="108">
        <f>D70</f>
        <v>512</v>
      </c>
    </row>
    <row r="76" ht="15.75" spans="1:4">
      <c r="A76" s="98" t="s">
        <v>123</v>
      </c>
      <c r="B76" s="99"/>
      <c r="C76" s="99"/>
      <c r="D76" s="138">
        <f>TRUNC(SUM(D73:D75),2)</f>
        <v>1528.48</v>
      </c>
    </row>
    <row r="77" spans="4:4">
      <c r="D77" s="57"/>
    </row>
    <row r="78" spans="1:4">
      <c r="A78" s="139" t="s">
        <v>124</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125</v>
      </c>
      <c r="B94" s="141"/>
      <c r="C94" s="141"/>
      <c r="D94" s="142"/>
    </row>
    <row r="95" spans="1:4">
      <c r="A95" s="85">
        <v>3</v>
      </c>
      <c r="B95" s="143" t="s">
        <v>126</v>
      </c>
      <c r="C95" s="70" t="s">
        <v>92</v>
      </c>
      <c r="D95" s="88" t="s">
        <v>76</v>
      </c>
    </row>
    <row r="96" customHeight="1" spans="1:4">
      <c r="A96" s="89" t="s">
        <v>77</v>
      </c>
      <c r="B96" s="90" t="s">
        <v>127</v>
      </c>
      <c r="C96" s="144">
        <f>1/12*2%</f>
        <v>0.00166666666666667</v>
      </c>
      <c r="D96" s="108">
        <f>C96*$D$33</f>
        <v>3.06173333333333</v>
      </c>
    </row>
    <row r="97" customHeight="1" spans="1:4">
      <c r="A97" s="89" t="s">
        <v>79</v>
      </c>
      <c r="B97" s="90" t="s">
        <v>128</v>
      </c>
      <c r="C97" s="145">
        <f>C96*8%</f>
        <v>0.000133333333333333</v>
      </c>
      <c r="D97" s="108">
        <f t="shared" ref="D97:D101" si="1">C97*$D$33</f>
        <v>0.244938666666667</v>
      </c>
    </row>
    <row r="98" customHeight="1" spans="1:5">
      <c r="A98" s="89" t="s">
        <v>81</v>
      </c>
      <c r="B98" s="90" t="s">
        <v>129</v>
      </c>
      <c r="C98" s="144">
        <f>0.08*0.4*0.9*(1+2/12+(1/3*1/12))</f>
        <v>0.0344</v>
      </c>
      <c r="D98" s="108">
        <f t="shared" si="1"/>
        <v>63.194176</v>
      </c>
      <c r="E98" s="146"/>
    </row>
    <row r="99" customHeight="1" spans="1:4">
      <c r="A99" s="89" t="s">
        <v>83</v>
      </c>
      <c r="B99" s="90" t="s">
        <v>130</v>
      </c>
      <c r="C99" s="144">
        <f>(7/30)/12</f>
        <v>0.0194444444444444</v>
      </c>
      <c r="D99" s="108">
        <f t="shared" si="1"/>
        <v>35.7202222222222</v>
      </c>
    </row>
    <row r="100" customHeight="1" spans="1:4">
      <c r="A100" s="89" t="s">
        <v>85</v>
      </c>
      <c r="B100" s="90" t="s">
        <v>131</v>
      </c>
      <c r="C100" s="144">
        <f>C60*C99</f>
        <v>0.00773888888888889</v>
      </c>
      <c r="D100" s="108">
        <f t="shared" si="1"/>
        <v>14.2166484444444</v>
      </c>
    </row>
    <row r="101" customHeight="1" spans="1:4">
      <c r="A101" s="89" t="s">
        <v>106</v>
      </c>
      <c r="B101" s="90" t="s">
        <v>132</v>
      </c>
      <c r="C101" s="145">
        <f>C99*0.08*0.4</f>
        <v>0.000622222222222222</v>
      </c>
      <c r="D101" s="108">
        <f t="shared" si="1"/>
        <v>1.14304711111111</v>
      </c>
    </row>
    <row r="102" ht="15.75" spans="1:4">
      <c r="A102" s="98" t="s">
        <v>121</v>
      </c>
      <c r="B102" s="147"/>
      <c r="C102" s="148">
        <f>SUM(C96:C101)</f>
        <v>0.0640055555555556</v>
      </c>
      <c r="D102" s="138">
        <f>TRUNC(SUM(D96:D101),2)</f>
        <v>117.58</v>
      </c>
    </row>
    <row r="103" spans="4:4">
      <c r="D103" s="57"/>
    </row>
    <row r="104" spans="1:4">
      <c r="A104" s="139" t="s">
        <v>133</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134</v>
      </c>
      <c r="B128" s="102"/>
      <c r="C128" s="102"/>
      <c r="D128" s="103"/>
    </row>
    <row r="129" spans="1:4">
      <c r="A129" s="85" t="s">
        <v>135</v>
      </c>
      <c r="B129" s="70" t="s">
        <v>136</v>
      </c>
      <c r="C129" s="70" t="s">
        <v>92</v>
      </c>
      <c r="D129" s="88" t="s">
        <v>76</v>
      </c>
    </row>
    <row r="130" spans="1:8">
      <c r="A130" s="89" t="s">
        <v>77</v>
      </c>
      <c r="B130" s="72" t="s">
        <v>137</v>
      </c>
      <c r="C130" s="149">
        <f>1/12</f>
        <v>0.0833333333333333</v>
      </c>
      <c r="D130" s="108">
        <f>C130*($D$33+$D$66)</f>
        <v>153.086666666667</v>
      </c>
      <c r="E130" s="96"/>
      <c r="F130" s="150"/>
      <c r="G130" s="151"/>
      <c r="H130" s="151"/>
    </row>
    <row r="131" spans="1:4">
      <c r="A131" s="89" t="s">
        <v>79</v>
      </c>
      <c r="B131" s="72" t="s">
        <v>138</v>
      </c>
      <c r="C131" s="149">
        <f>5/30/12</f>
        <v>0.0138888888888889</v>
      </c>
      <c r="D131" s="108">
        <f t="shared" ref="D131:D134" si="2">C131*($D$33+$D$66)</f>
        <v>25.5144444444444</v>
      </c>
    </row>
    <row r="132" spans="1:5">
      <c r="A132" s="89" t="s">
        <v>81</v>
      </c>
      <c r="B132" s="72" t="s">
        <v>139</v>
      </c>
      <c r="C132" s="149">
        <f>5/30/12*0.0157</f>
        <v>0.000218055555555556</v>
      </c>
      <c r="D132" s="108">
        <f t="shared" si="2"/>
        <v>0.400576777777778</v>
      </c>
      <c r="E132" s="152"/>
    </row>
    <row r="133" spans="1:4">
      <c r="A133" s="89" t="s">
        <v>83</v>
      </c>
      <c r="B133" s="72" t="s">
        <v>140</v>
      </c>
      <c r="C133" s="149">
        <f>15/30/12*0.08</f>
        <v>0.00333333333333333</v>
      </c>
      <c r="D133" s="108">
        <f t="shared" si="2"/>
        <v>6.12346666666667</v>
      </c>
    </row>
    <row r="134" spans="1:6">
      <c r="A134" s="89" t="s">
        <v>85</v>
      </c>
      <c r="B134" s="72" t="s">
        <v>141</v>
      </c>
      <c r="C134" s="149">
        <f>(4/12)*((1/12)+(1/3*1/12))*0.0157</f>
        <v>0.000581481481481481</v>
      </c>
      <c r="D134" s="108">
        <f t="shared" si="2"/>
        <v>1.06820474074074</v>
      </c>
      <c r="E134" s="94"/>
      <c r="F134" s="95"/>
    </row>
    <row r="135" spans="1:6">
      <c r="A135" s="89" t="s">
        <v>106</v>
      </c>
      <c r="B135" s="72" t="s">
        <v>142</v>
      </c>
      <c r="C135" s="153"/>
      <c r="D135" s="108">
        <f t="shared" ref="D135:D136" si="3">C135*$D$33</f>
        <v>0</v>
      </c>
      <c r="F135" s="154"/>
    </row>
    <row r="136" ht="14.25" customHeight="1" spans="1:6">
      <c r="A136" s="89" t="s">
        <v>108</v>
      </c>
      <c r="B136" s="72" t="s">
        <v>143</v>
      </c>
      <c r="C136" s="153">
        <f>SUM(C130:C133)*(2/12+1/12/3)</f>
        <v>0.0195948688271605</v>
      </c>
      <c r="D136" s="108">
        <f t="shared" si="3"/>
        <v>35.9965578302469</v>
      </c>
      <c r="F136" s="154"/>
    </row>
    <row r="137" spans="1:6">
      <c r="A137" s="89" t="s">
        <v>110</v>
      </c>
      <c r="B137" s="72" t="s">
        <v>144</v>
      </c>
      <c r="C137" s="153">
        <f>SUM(C130:C134)*C60</f>
        <v>0.0403393268518518</v>
      </c>
      <c r="D137" s="108">
        <f>C137*($D$33+$D$66)</f>
        <v>74.1049569999259</v>
      </c>
      <c r="F137" s="154"/>
    </row>
    <row r="138" spans="1:4">
      <c r="A138" s="109" t="s">
        <v>87</v>
      </c>
      <c r="B138" s="87"/>
      <c r="C138" s="131"/>
      <c r="D138" s="111">
        <f>TRUNC(SUM(D130:D135),2)</f>
        <v>186.19</v>
      </c>
    </row>
    <row r="139" s="54" customFormat="1" ht="5.25" customHeight="1" spans="1:4">
      <c r="A139" s="121"/>
      <c r="B139" s="122"/>
      <c r="D139" s="123"/>
    </row>
    <row r="140" spans="1:4">
      <c r="A140" s="85" t="s">
        <v>145</v>
      </c>
      <c r="B140" s="70" t="s">
        <v>146</v>
      </c>
      <c r="C140" s="33"/>
      <c r="D140" s="88" t="s">
        <v>76</v>
      </c>
    </row>
    <row r="141" spans="1:4">
      <c r="A141" s="89" t="s">
        <v>77</v>
      </c>
      <c r="B141" s="72" t="s">
        <v>147</v>
      </c>
      <c r="C141" s="155"/>
      <c r="D141" s="91">
        <v>0</v>
      </c>
    </row>
    <row r="142" spans="1:4">
      <c r="A142" s="109" t="s">
        <v>148</v>
      </c>
      <c r="B142" s="87"/>
      <c r="C142" s="131"/>
      <c r="D142" s="111">
        <f>SUM(D141)</f>
        <v>0</v>
      </c>
    </row>
    <row r="143" s="54" customFormat="1" ht="5.25" customHeight="1" spans="1:4">
      <c r="A143" s="121"/>
      <c r="B143" s="122"/>
      <c r="D143" s="123"/>
    </row>
    <row r="144" spans="1:4">
      <c r="A144" s="109">
        <v>4</v>
      </c>
      <c r="B144" s="124" t="s">
        <v>149</v>
      </c>
      <c r="C144" s="156"/>
      <c r="D144" s="88" t="s">
        <v>76</v>
      </c>
    </row>
    <row r="145" spans="1:4">
      <c r="A145" s="133" t="s">
        <v>135</v>
      </c>
      <c r="B145" s="157" t="s">
        <v>136</v>
      </c>
      <c r="C145" s="158"/>
      <c r="D145" s="159">
        <f>D138</f>
        <v>186.19</v>
      </c>
    </row>
    <row r="146" spans="1:4">
      <c r="A146" s="133" t="s">
        <v>145</v>
      </c>
      <c r="B146" s="157" t="s">
        <v>146</v>
      </c>
      <c r="C146" s="160"/>
      <c r="D146" s="159">
        <f>D142</f>
        <v>0</v>
      </c>
    </row>
    <row r="147" ht="15.75" spans="1:4">
      <c r="A147" s="98" t="s">
        <v>150</v>
      </c>
      <c r="B147" s="99"/>
      <c r="C147" s="99"/>
      <c r="D147" s="138">
        <f>TRUNC(SUM(D145:D146),2)</f>
        <v>186.19</v>
      </c>
    </row>
    <row r="148" s="55" customFormat="1" ht="15.75" spans="1:10">
      <c r="A148" s="161"/>
      <c r="B148" s="161"/>
      <c r="C148" s="162"/>
      <c r="D148" s="162"/>
      <c r="E148" s="57"/>
      <c r="F148" s="57"/>
      <c r="G148" s="57"/>
      <c r="H148" s="57"/>
      <c r="I148" s="57"/>
      <c r="J148" s="57"/>
    </row>
    <row r="149" s="55" customFormat="1" spans="1:10">
      <c r="A149" s="140" t="s">
        <v>151</v>
      </c>
      <c r="B149" s="141"/>
      <c r="C149" s="141"/>
      <c r="D149" s="142"/>
      <c r="E149" s="57"/>
      <c r="F149" s="57"/>
      <c r="G149" s="163"/>
      <c r="H149" s="57"/>
      <c r="I149" s="57"/>
      <c r="J149" s="57"/>
    </row>
    <row r="150" spans="1:7">
      <c r="A150" s="85">
        <v>5</v>
      </c>
      <c r="B150" s="143" t="s">
        <v>152</v>
      </c>
      <c r="C150" s="131"/>
      <c r="D150" s="88" t="s">
        <v>76</v>
      </c>
      <c r="G150" s="94"/>
    </row>
    <row r="151" spans="1:9">
      <c r="A151" s="89" t="s">
        <v>77</v>
      </c>
      <c r="B151" s="136" t="s">
        <v>153</v>
      </c>
      <c r="C151" s="164"/>
      <c r="D151" s="91">
        <f>Uniformes_EPI_EPC!F308</f>
        <v>177.955</v>
      </c>
      <c r="G151" s="165"/>
      <c r="I151" s="94"/>
    </row>
    <row r="152" spans="1:4">
      <c r="A152" s="89" t="s">
        <v>79</v>
      </c>
      <c r="B152" s="136" t="s">
        <v>154</v>
      </c>
      <c r="C152" s="164"/>
      <c r="D152" s="91">
        <f>Uniformes_EPI_EPC!F310</f>
        <v>159.355833333333</v>
      </c>
    </row>
    <row r="153" spans="1:7">
      <c r="A153" s="89" t="s">
        <v>81</v>
      </c>
      <c r="B153" s="136" t="s">
        <v>155</v>
      </c>
      <c r="C153" s="164"/>
      <c r="D153" s="91">
        <f>Materiais!F386</f>
        <v>420.756666666667</v>
      </c>
      <c r="G153" s="163"/>
    </row>
    <row r="154" spans="1:7">
      <c r="A154" s="89" t="s">
        <v>83</v>
      </c>
      <c r="B154" s="136" t="s">
        <v>156</v>
      </c>
      <c r="C154" s="164"/>
      <c r="D154" s="166">
        <f>Equipamentos!F172</f>
        <v>230.9</v>
      </c>
      <c r="G154" s="163"/>
    </row>
    <row r="155" spans="1:7">
      <c r="A155" s="89" t="s">
        <v>85</v>
      </c>
      <c r="B155" s="136" t="s">
        <v>157</v>
      </c>
      <c r="C155" s="164"/>
      <c r="D155" s="166"/>
      <c r="G155" s="163"/>
    </row>
    <row r="156" ht="15.75" spans="1:7">
      <c r="A156" s="98" t="s">
        <v>158</v>
      </c>
      <c r="B156" s="99"/>
      <c r="C156" s="147"/>
      <c r="D156" s="138">
        <f>TRUNC(SUM(D151:D155),2)</f>
        <v>988.96</v>
      </c>
      <c r="G156" s="163"/>
    </row>
    <row r="157" ht="15.75" spans="1:4">
      <c r="A157" s="167"/>
      <c r="B157" s="167"/>
      <c r="C157" s="167"/>
      <c r="D157" s="167"/>
    </row>
    <row r="158" s="56" customFormat="1" spans="1:7">
      <c r="A158" s="140" t="s">
        <v>159</v>
      </c>
      <c r="B158" s="141"/>
      <c r="C158" s="141"/>
      <c r="D158" s="142"/>
      <c r="G158" s="168"/>
    </row>
    <row r="159" spans="1:4">
      <c r="A159" s="85">
        <v>6</v>
      </c>
      <c r="B159" s="70" t="s">
        <v>160</v>
      </c>
      <c r="C159" s="70" t="s">
        <v>92</v>
      </c>
      <c r="D159" s="88" t="s">
        <v>76</v>
      </c>
    </row>
    <row r="160" spans="1:4">
      <c r="A160" s="89" t="s">
        <v>77</v>
      </c>
      <c r="B160" s="72" t="s">
        <v>161</v>
      </c>
      <c r="C160" s="120">
        <v>0.05</v>
      </c>
      <c r="D160" s="106">
        <f>C160*(D33+D76+D102+D147+D156)</f>
        <v>232.9125</v>
      </c>
    </row>
    <row r="161" spans="1:4">
      <c r="A161" s="89" t="s">
        <v>79</v>
      </c>
      <c r="B161" s="72" t="s">
        <v>162</v>
      </c>
      <c r="C161" s="120">
        <v>0.08</v>
      </c>
      <c r="D161" s="106">
        <f>C161*(D33+D76+D102+D147+D156+D160)</f>
        <v>391.293</v>
      </c>
    </row>
    <row r="162" customHeight="1" spans="1:4">
      <c r="A162" s="169" t="s">
        <v>163</v>
      </c>
      <c r="B162" s="170"/>
      <c r="C162" s="171">
        <f>SUM(C160:C161)</f>
        <v>0.13</v>
      </c>
      <c r="D162" s="172">
        <f>TRUNC(SUM(D160:D161),2)</f>
        <v>624.2</v>
      </c>
    </row>
    <row r="163" s="54" customFormat="1" ht="14.25" customHeight="1" spans="1:4">
      <c r="A163" s="121"/>
      <c r="B163" s="122"/>
      <c r="D163" s="123"/>
    </row>
    <row r="164" spans="1:4">
      <c r="A164" s="173" t="s">
        <v>81</v>
      </c>
      <c r="B164" s="174" t="s">
        <v>164</v>
      </c>
      <c r="C164" s="175"/>
      <c r="D164" s="176"/>
    </row>
    <row r="165" spans="1:4">
      <c r="A165" s="89" t="s">
        <v>165</v>
      </c>
      <c r="B165" s="72" t="s">
        <v>166</v>
      </c>
      <c r="C165" s="120">
        <f>0.65%+3%</f>
        <v>0.0365</v>
      </c>
      <c r="D165" s="108">
        <f>C165*(D33+D76+D102+D147+D156+D162)/(1-C168)</f>
        <v>211.066694033935</v>
      </c>
    </row>
    <row r="166" spans="1:4">
      <c r="A166" s="89" t="s">
        <v>167</v>
      </c>
      <c r="B166" s="72" t="s">
        <v>168</v>
      </c>
      <c r="C166" s="144">
        <v>0</v>
      </c>
      <c r="D166" s="108">
        <f>C166*(D33+D76+D102+D147+D156+D162)/(1-C168)</f>
        <v>0</v>
      </c>
    </row>
    <row r="167" spans="1:4">
      <c r="A167" s="89" t="s">
        <v>169</v>
      </c>
      <c r="B167" s="72" t="s">
        <v>170</v>
      </c>
      <c r="C167" s="144">
        <v>0.05</v>
      </c>
      <c r="D167" s="108">
        <f>C167*(D33+D76+D102+D147+D156+D162)/(1-C168)</f>
        <v>289.132457580733</v>
      </c>
    </row>
    <row r="168" spans="1:4">
      <c r="A168" s="169" t="s">
        <v>171</v>
      </c>
      <c r="B168" s="177"/>
      <c r="C168" s="171">
        <f>SUM(C165:C167)</f>
        <v>0.0865</v>
      </c>
      <c r="D168" s="178">
        <f>SUM(D165:D167)</f>
        <v>500.199151614669</v>
      </c>
    </row>
    <row r="169" ht="15.75" spans="1:4">
      <c r="A169" s="179" t="s">
        <v>172</v>
      </c>
      <c r="B169" s="180"/>
      <c r="C169" s="148">
        <f>C162+C168</f>
        <v>0.2165</v>
      </c>
      <c r="D169" s="138">
        <f>TRUNC((D168+D162),2)</f>
        <v>1124.39</v>
      </c>
    </row>
    <row r="170" s="55" customFormat="1" ht="15.75" spans="1:10">
      <c r="A170" s="181"/>
      <c r="B170" s="161"/>
      <c r="C170" s="182"/>
      <c r="D170" s="183"/>
      <c r="E170" s="57"/>
      <c r="F170" s="57"/>
      <c r="G170" s="57"/>
      <c r="H170" s="57"/>
      <c r="I170" s="57"/>
      <c r="J170" s="57"/>
    </row>
    <row r="171" customHeight="1" spans="1:4">
      <c r="A171" s="140" t="s">
        <v>173</v>
      </c>
      <c r="B171" s="141"/>
      <c r="C171" s="141"/>
      <c r="D171" s="142"/>
    </row>
    <row r="172" customHeight="1" spans="1:4">
      <c r="A172" s="184" t="s">
        <v>174</v>
      </c>
      <c r="B172" s="132"/>
      <c r="C172" s="156"/>
      <c r="D172" s="88" t="s">
        <v>76</v>
      </c>
    </row>
    <row r="173" s="56" customFormat="1" spans="1:4">
      <c r="A173" s="133" t="s">
        <v>77</v>
      </c>
      <c r="B173" s="136" t="s">
        <v>73</v>
      </c>
      <c r="C173" s="164"/>
      <c r="D173" s="108">
        <f>D33</f>
        <v>1837.04</v>
      </c>
    </row>
    <row r="174" customHeight="1" spans="1:4">
      <c r="A174" s="133" t="s">
        <v>79</v>
      </c>
      <c r="B174" s="136" t="s">
        <v>89</v>
      </c>
      <c r="C174" s="164"/>
      <c r="D174" s="108">
        <f>D76</f>
        <v>1528.48</v>
      </c>
    </row>
    <row r="175" spans="1:4">
      <c r="A175" s="133" t="s">
        <v>81</v>
      </c>
      <c r="B175" s="136" t="s">
        <v>125</v>
      </c>
      <c r="C175" s="164"/>
      <c r="D175" s="108">
        <f>D102</f>
        <v>117.58</v>
      </c>
    </row>
    <row r="176" spans="1:4">
      <c r="A176" s="133" t="s">
        <v>83</v>
      </c>
      <c r="B176" s="136" t="s">
        <v>134</v>
      </c>
      <c r="C176" s="164"/>
      <c r="D176" s="108">
        <f>D147</f>
        <v>186.19</v>
      </c>
    </row>
    <row r="177" customHeight="1" spans="1:4">
      <c r="A177" s="133" t="s">
        <v>85</v>
      </c>
      <c r="B177" s="136" t="s">
        <v>151</v>
      </c>
      <c r="C177" s="164"/>
      <c r="D177" s="108">
        <f>D156</f>
        <v>988.96</v>
      </c>
    </row>
    <row r="178" customHeight="1" spans="1:4">
      <c r="A178" s="109" t="s">
        <v>175</v>
      </c>
      <c r="B178" s="87"/>
      <c r="C178" s="87"/>
      <c r="D178" s="111">
        <f>TRUNC(SUM(D173:D177),2)</f>
        <v>4658.25</v>
      </c>
    </row>
    <row r="179" spans="1:4">
      <c r="A179" s="133" t="s">
        <v>106</v>
      </c>
      <c r="B179" s="185" t="s">
        <v>159</v>
      </c>
      <c r="C179" s="185"/>
      <c r="D179" s="108">
        <f>D169</f>
        <v>1124.39</v>
      </c>
    </row>
    <row r="180" customHeight="1" spans="1:4">
      <c r="A180" s="98" t="s">
        <v>176</v>
      </c>
      <c r="B180" s="99"/>
      <c r="C180" s="99"/>
      <c r="D180" s="138">
        <f>TRUNC(SUM(D178:D179),2)</f>
        <v>5782.64</v>
      </c>
    </row>
    <row r="181" s="55" customFormat="1" ht="15.75" spans="1:10">
      <c r="A181" s="181"/>
      <c r="B181" s="161"/>
      <c r="C181" s="182"/>
      <c r="D181" s="183"/>
      <c r="E181" s="57"/>
      <c r="F181" s="57"/>
      <c r="G181" s="57"/>
      <c r="H181" s="57"/>
      <c r="I181" s="57"/>
      <c r="J181" s="57"/>
    </row>
    <row r="182" customHeight="1" spans="1:4">
      <c r="A182" s="140" t="s">
        <v>177</v>
      </c>
      <c r="B182" s="141"/>
      <c r="C182" s="141"/>
      <c r="D182" s="142"/>
    </row>
    <row r="183" ht="16.5" customHeight="1" spans="1:6">
      <c r="A183" s="186" t="s">
        <v>178</v>
      </c>
      <c r="B183" s="187" t="s">
        <v>179</v>
      </c>
      <c r="C183" s="188"/>
      <c r="D183" s="108">
        <f>D180</f>
        <v>5782.64</v>
      </c>
      <c r="F183" s="94"/>
    </row>
    <row r="184" customHeight="1" spans="1:4">
      <c r="A184" s="89" t="s">
        <v>180</v>
      </c>
      <c r="B184" s="187" t="s">
        <v>181</v>
      </c>
      <c r="C184" s="188"/>
      <c r="D184" s="189">
        <v>1</v>
      </c>
    </row>
    <row r="185" customHeight="1" spans="1:4">
      <c r="A185" s="98" t="s">
        <v>182</v>
      </c>
      <c r="B185" s="99"/>
      <c r="C185" s="147"/>
      <c r="D185" s="138">
        <f>TRUNC(D183*D184,2)</f>
        <v>5782.64</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o u t s : o u t S p a c e D a t a   x m l n s : o u t s = " h t t p : / / s c h e m a s . m i c r o s o f t . c o m / o f f i c e / 2 0 0 9 / o u t s p a c e / m e t a d a t a " > < o u t s : r e l a t e d D a t e s > < o u t s : r e l a t e d D a t e > < o u t s : t y p e > 3 < / o u t s : t y p e > < o u t s : d i s p l a y N a m e > L a s t   M o d i f i e d < / o u t s : d i s p l a y N a m e > < o u t s : d a t e T i m e > 2 0 0 9 - 0 9 - 2 2 T 1 8 : 0 0 : 2 9 Z < / o u t s : d a t e T i m e > < o u t s : i s P i n n e d > t r u e < / o u t s : i s P i n n e d > < / o u t s : r e l a t e d D a t e > < o u t s : r e l a t e d D a t e > < o u t s : t y p e > 2 < / o u t s : t y p e > < o u t s : d i s p l a y N a m e > C r e a t e d < / o u t s : d i s p l a y N a m e > < o u t s : d a t e T i m e > 2 0 0 8 - 0 6 - 1 9 T 1 7 : 1 2 : 2 0 Z < / o u t s : d a t e T i m e > < o u t s : i s P i n n e d > t r u e < / o u t s : i s P i n n e d > < / o u t s : r e l a t e d D a t e > < o u t s : r e l a t e d D a t e > < o u t s : t y p e > 4 < / o u t s : t y p e > < o u t s : d i s p l a y N a m e > L a s t   P r i n t e d < / o u t s : d i s p l a y N a m e > < o u t s : d a t e T i m e > 2 0 0 8 - 1 1 - 1 2 T 2 3 : 1 0 : 3 1 Z < / o u t s : d a t e T i m e > < o u t s : i s P i n n e d > t r u e < / o u t s : i s P i n n e d > < / o u t s : r e l a t e d D a t e > < / o u t s : r e l a t e d D a t e s > < o u t s : r e l a t e d D o c u m e n t s > < o u t s : r e l a t e d D o c u m e n t > < o u t s : t y p e > 2 < / o u t s : t y p e > < o u t s : d i s p l a y N a m e > O t h e r   d o c u m e n t s   i n   c u r r e n t   f o l d e r < / o u t s : d i s p l a y N a m e > < o u t s : u r i / > < o u t s : i s P i n n e d > t r u e < / o u t s : i s P i n n e d > < / o u t s : r e l a t e d D o c u m e n t > < / o u t s : r e l a t e d D o c u m e n t s > < o u t s : r e l a t e d P e o p l e > < o u t s : r e l a t e d P e o p l e I t e m > < o u t s : c a t e g o r y > A u t h o r < / o u t s : c a t e g o r y > < o u t s : p e o p l e > < o u t s : r e l a t e d P e r s o n > < o u t s : d i s p l a y N a m e > L i c i t a � � e s < / o u t s : d i s p l a y N a m e > < o u t s : a c c o u n t N a m e > < / o u t s : a c c o u n t N a m e > < / o u t s : r e l a t e d P e r s o n > < / o u t s : p e o p l e > < o u t s : s o u r c e > 0 < / o u t s : s o u r c e > < o u t s : i s P i n n e d > t r u e < / o u t s : i s P i n n e d > < / o u t s : r e l a t e d P e o p l e I t e m > < o u t s : r e l a t e d P e o p l e I t e m > < o u t s : c a t e g o r y > L a s t   m o d i f i e d   b y < / o u t s : c a t e g o r y > < o u t s : p e o p l e > < o u t s : r e l a t e d P e r s o n > < o u t s : d i s p l a y N a m e > A d j a m i l t o n   J � n i o r < / o u t s : d i s p l a y N a m e > < o u t s : a c c o u n t N a m e > < / o u t s : a c c o u n t N a m e > < / o u t s : r e l a t e d P e r s o n > < / o u t s : p e o p l e > < o u t s : s o u r c e > 0 < / o u t s : s o u r c e > < o u t s : i s P i n n e d > t r u e < / o u t s : i s P i n n e d > < / o u t s : r e l a t e d P e o p l e I t e m > < o u t s : r e l a t e d P e o p l e I t e m > < o u t s : c a t e g o r y > M a n a g e r < / o u t s : c a t e g o r y > < o u t s : p e o p l e / > < o u t s : s o u r c e > 0 < / o u t s : s o u r c e > < o u t s : i s P i n n e d > f a l s e < / o u t s : i s P i n n e d > < / o u t s : r e l a t e d P e o p l e I t e m > < / o u t s : r e l a t e d P e o p l e > < p r o p e r t y M e t a d a t a L i s t   x m l n s = " h t t p : / / s c h e m a s . m i c r o s o f t . c o m / o f f i c e / 2 0 0 9 / o u t s p a c e / m e t a d a t a " > < p r o p e r t y M e t a d a t a > < t y p e > 0 < / t y p e > < p r o p e r t y I d > 2 2 2 8 2 2 4 < / p r o p e r t y I d > < p r o p e r t y N a m e / > < i s P i n n e d > t r u e < / i s P i n n e d > < / p r o p e r t y M e t a d a t a > < p r o p e r t y M e t a d a t a > < t y p e > 0 < / t y p e > < p r o p e r t y I d > 1 4 < / p r o p e r t y I d > < p r o p e r t y N a m e / > < i s P i n n e d > t r u e < / i s P i n n e d > < / p r o p e r t y M e t a d a t a > < p r o p e r t y M e t a d a t a > < t y p e > 0 < / t y p e > < p r o p e r t y I d > 8 < / p r o p e r t y I d > < p r o p e r t y N a m e / > < i s P i n n e d > t r u e < / i s P i n n e d > < / p r o p e r t y M e t a d a t a > < p r o p e r t y M e t a d a t a > < t y p e > 0 < / t y p e > < p r o p e r t y I d > 6 < / p r o p e r t y I d > < p r o p e r t y N a m e / > < i s P i n n e d > f a l s e < / i s P i n n e d > < / p r o p e r t y M e t a d a t a > < p r o p e r t y M e t a d a t a > < t y p e > 0 < / t y p e > < p r o p e r t y I d > 6 5 5 3 6 5 < / p r o p e r t y I d > < p r o p e r t y N a m e / > < i s P i n n e d > f a l s e < / i s P i n n e d > < / p r o p e r t y M e t a d a t a > < p r o p e r t y M e t a d a t a > < t y p e > 0 < / t y p e > < p r o p e r t y I d > 1 < / p r o p e r t y I d > < p r o p e r t y N a m e / > < i s P i n n e d > f a l s e < / i s P i n n e d > < / p r o p e r t y M e t a d a t a > < p r o p e r t y M e t a d a t a > < t y p e > 0 < / t y p e > < p r o p e r t y I d > 0 < / p r o p e r t y I d > < p r o p e r t y N a m e / > < i s P i n n e d > t r u e < / i s P i n n e d > < / p r o p e r t y M e t a d a t a > < p r o p e r t y M e t a d a t a > < t y p e > 0 < / t y p e > < p r o p e r t y I d > 1 3 < / p r o p e r t y I d > < p r o p e r t y N a m e / > < i s P i n n e d > f a l s e < / i s P i n n e d > < / p r o p e r t y M e t a d a t a > < p r o p e r t y M e t a d a t a > < t y p e > 0 < / t y p e > < p r o p e r t y I d > 1 1 7 9 6 5 3 < / p r o p e r t y I d > < p r o p e r t y N a m e / > < i s P i n n e d > f a l s e < / i s P i n n e d > < / p r o p e r t y M e t a d a t a > < p r o p e r t y M e t a d a t a > < t y p e > 0 < / t y p e > < p r o p e r t y I d > 2 2 < / p r o p e r t y I d > < p r o p e r t y N a m e / > < i s P i n n e d > f a l s e < / i s P i n n e d > < / p r o p e r t y M e t a d a t a > < / p r o p e r t y M e t a d a t a L i s t > < o u t s : c o r r u p t M e t a d a t a W a s L o s t / > < / o u t s : o u t S p a c e D a t a > 
</file>

<file path=customXml/itemProps1.xml><?xml version="1.0" encoding="utf-8"?>
<ds:datastoreItem xmlns:ds="http://schemas.openxmlformats.org/officeDocument/2006/customXml" ds:itemID="{6BC3C9B2-71AE-4E5F-92F2-6B56BDD76883}">
  <ds:schemaRefs/>
</ds:datastoreItem>
</file>

<file path=docProps/app.xml><?xml version="1.0" encoding="utf-8"?>
<Properties xmlns="http://schemas.openxmlformats.org/officeDocument/2006/extended-properties" xmlns:vt="http://schemas.openxmlformats.org/officeDocument/2006/docPropsVTypes">
  <Company>Grupo Ramos</Company>
  <Application>Microsoft Excel</Application>
  <HeadingPairs>
    <vt:vector size="2" baseType="variant">
      <vt:variant>
        <vt:lpstr>工作表</vt:lpstr>
      </vt:variant>
      <vt:variant>
        <vt:i4>13</vt:i4>
      </vt:variant>
    </vt:vector>
  </HeadingPairs>
  <TitlesOfParts>
    <vt:vector size="13" baseType="lpstr">
      <vt:lpstr>Proposta</vt:lpstr>
      <vt:lpstr>Resumo</vt:lpstr>
      <vt:lpstr>Tec.Man.Predial</vt:lpstr>
      <vt:lpstr>Copeira</vt:lpstr>
      <vt:lpstr>Recepcionista_Secretaria</vt:lpstr>
      <vt:lpstr>Eletricista</vt:lpstr>
      <vt:lpstr>Motorista</vt:lpstr>
      <vt:lpstr>Porteiro</vt:lpstr>
      <vt:lpstr>Tec.Refrig</vt:lpstr>
      <vt:lpstr>Diárias</vt:lpstr>
      <vt:lpstr>Uniformes_EPI_EPC</vt:lpstr>
      <vt:lpstr>Materiais</vt:lpstr>
      <vt:lpstr>Equipamentos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Licitações</dc:creator>
  <cp:lastModifiedBy>Kleiton</cp:lastModifiedBy>
  <dcterms:created xsi:type="dcterms:W3CDTF">2008-06-19T17:12:00Z</dcterms:created>
  <cp:lastPrinted>2023-10-17T20:40:00Z</cp:lastPrinted>
  <dcterms:modified xsi:type="dcterms:W3CDTF">2024-12-26T12:42:09Z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9CC5F738399C4024BCE0BF62241F696F_13</vt:lpwstr>
  </property>
  <property fmtid="{D5CDD505-2E9C-101B-9397-08002B2CF9AE}" pid="3" name="KSOProductBuildVer">
    <vt:lpwstr>1046-12.2.0.19307</vt:lpwstr>
  </property>
</Properties>
</file>