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480" tabRatio="935" firstSheet="4" activeTab="13"/>
  </bookViews>
  <sheets>
    <sheet name="Proposta" sheetId="24" r:id="rId1"/>
    <sheet name="Resumo" sheetId="23" state="hidden" r:id="rId2"/>
    <sheet name="Tec.Man.Predial" sheetId="36" r:id="rId3"/>
    <sheet name="Copeira" sheetId="40" r:id="rId4"/>
    <sheet name="Recepcionista_Secretaria" sheetId="44" r:id="rId5"/>
    <sheet name="Jardineiro" sheetId="42" r:id="rId6"/>
    <sheet name="Eletricista" sheetId="41" r:id="rId7"/>
    <sheet name="Motorista" sheetId="43" r:id="rId8"/>
    <sheet name="Porteiro" sheetId="45" r:id="rId9"/>
    <sheet name="Tec.Refrig" sheetId="47" r:id="rId10"/>
    <sheet name="Diárias" sheetId="39" r:id="rId11"/>
    <sheet name="Uniformes_EPI_EPC" sheetId="26" r:id="rId12"/>
    <sheet name="Materiais" sheetId="48" r:id="rId13"/>
    <sheet name="Equipamentos" sheetId="49"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<sst xmlns="http://schemas.openxmlformats.org/spreadsheetml/2006/main" count="2387" uniqueCount="453">
  <si>
    <t xml:space="preserve">INSTITUTO FEDERAL DE EDUCAÇÃO, CIÊNCIA E TECNOLOGIA DA PARAÍBA </t>
  </si>
  <si>
    <t>Avenida Primeiro de Maio, 720 - Bairro Jaguaribe, João Pessoa/PB, CEP 58015-435</t>
  </si>
  <si>
    <t>EDITAL - Nº 0X/2024</t>
  </si>
  <si>
    <t>Processo nº 23798.000915.2024-77</t>
  </si>
  <si>
    <r>
      <rPr>
        <b/>
        <sz val="10"/>
        <color theme="1"/>
        <rFont val="Tahoma"/>
        <charset val="134"/>
      </rPr>
      <t>OBJETO:</t>
    </r>
    <r>
      <rPr>
        <sz val="10"/>
        <color theme="1"/>
        <rFont val="Tahoma"/>
        <charset val="134"/>
      </rPr>
      <t xml:space="preserve">  O objeto da presente licitação é a escolha da proposta mais vantajosa para a Contratação de empresa especializada na prestação de serviços de terceirizados de manutenção e conservação Predial e Apoio Administrativo para o IFPB, conforme condições, quantidades e exigências estabelecidas neste Edital e seus Anexos.</t>
    </r>
  </si>
  <si>
    <t>PROPOSTA</t>
  </si>
  <si>
    <t>Nome Empresarial:</t>
  </si>
  <si>
    <t>Endereço:</t>
  </si>
  <si>
    <t>CNPJ:</t>
  </si>
  <si>
    <t>Telefone:</t>
  </si>
  <si>
    <t>Celular:</t>
  </si>
  <si>
    <t>e-mail:</t>
  </si>
  <si>
    <t>Representante Legal:</t>
  </si>
  <si>
    <t>Informações Bancárias:</t>
  </si>
  <si>
    <t>QUADRO RESUMO</t>
  </si>
  <si>
    <t>Grupo X</t>
  </si>
  <si>
    <t>Categoria</t>
  </si>
  <si>
    <t>Carga Horária</t>
  </si>
  <si>
    <t>Quant. Postos ou Diárias</t>
  </si>
  <si>
    <t>Quant. Empreg. por Posto</t>
  </si>
  <si>
    <t>Valor do posto ou diária</t>
  </si>
  <si>
    <t>Valor Mensal dos Serviços</t>
  </si>
  <si>
    <t>Valor Anual dos Serviços</t>
  </si>
  <si>
    <t>Item</t>
  </si>
  <si>
    <t>TÉCNICO EM MANUTENÇÃO PREDIAL</t>
  </si>
  <si>
    <t>44 h</t>
  </si>
  <si>
    <t>COPEIRA</t>
  </si>
  <si>
    <t>RECEPCIONISTA SECRETÁRIA(O)</t>
  </si>
  <si>
    <t>ELETRICISTA</t>
  </si>
  <si>
    <t>JARDINEIRO</t>
  </si>
  <si>
    <t>40 h</t>
  </si>
  <si>
    <t>MOTORISTA INTERESTADUAL</t>
  </si>
  <si>
    <t>PORTEIRO</t>
  </si>
  <si>
    <t>12X36</t>
  </si>
  <si>
    <t>TÉCNICO EM MECÂNICA DE REFRIGERAÇÃO</t>
  </si>
  <si>
    <t>DIÁRIAS</t>
  </si>
  <si>
    <t>-</t>
  </si>
  <si>
    <t>TOTAL</t>
  </si>
  <si>
    <t>VALOR TOTAL MENSAL</t>
  </si>
  <si>
    <t>(Valor por extenso)</t>
  </si>
  <si>
    <t>TOTAL PARA 12 meses</t>
  </si>
  <si>
    <t>Validade da Proposta:</t>
  </si>
  <si>
    <t>60 (sessenta) dias.</t>
  </si>
  <si>
    <t>Vigência do Contrato:</t>
  </si>
  <si>
    <t>12 (doze) meses.</t>
  </si>
  <si>
    <t>Convenção Coletiva de Trabalho:</t>
  </si>
  <si>
    <t>CCT PB000144/2024.</t>
  </si>
  <si>
    <t>Declaramos, ainda, que nos preços propostos estão incluídas todas as despesas diretas e indiretas, inclusive tributos e/ou impostos, encargos sociais e trabalhistas incidentes, taxa de administração, previsão de lucro, seguro e outros necessários ao cumprimento integral dos serviços objeto da contratação.</t>
  </si>
  <si>
    <t>Cidade/PB, XX de Mês de 2024.</t>
  </si>
  <si>
    <t>QUADRO RESUMO - VALOR GLOBAL</t>
  </si>
  <si>
    <t>CATEGORIA</t>
  </si>
  <si>
    <t>CARGA 
HORÁRIA</t>
  </si>
  <si>
    <t>QUANTIDADE DE POSTOS</t>
  </si>
  <si>
    <t>VALOR
POR POSTO</t>
  </si>
  <si>
    <t>VALOR MENSAL 
DOS SERVIÇOS</t>
  </si>
  <si>
    <t>VALOR ANUAL DOS SERVIÇOS</t>
  </si>
  <si>
    <t>ITEM</t>
  </si>
  <si>
    <t>Informações Gerais</t>
  </si>
  <si>
    <r>
      <rPr>
        <b/>
        <sz val="11"/>
        <rFont val="Calibri"/>
        <charset val="134"/>
        <scheme val="minor"/>
      </rPr>
      <t>Processo Administrativo n.°</t>
    </r>
    <r>
      <rPr>
        <sz val="11"/>
        <rFont val="Calibri"/>
        <charset val="134"/>
        <scheme val="minor"/>
      </rPr>
      <t xml:space="preserve"> 23798.000915.2024-77</t>
    </r>
  </si>
  <si>
    <r>
      <rPr>
        <b/>
        <sz val="11"/>
        <rFont val="Calibri"/>
        <charset val="134"/>
        <scheme val="minor"/>
      </rPr>
      <t>Licitação n.°</t>
    </r>
    <r>
      <rPr>
        <sz val="11"/>
        <rFont val="Calibri"/>
        <charset val="134"/>
        <scheme val="minor"/>
      </rPr>
      <t xml:space="preserve"> XX/2024</t>
    </r>
  </si>
  <si>
    <r>
      <rPr>
        <b/>
        <sz val="11"/>
        <rFont val="Calibri"/>
        <charset val="134"/>
        <scheme val="minor"/>
      </rPr>
      <t xml:space="preserve">Item do pregão: </t>
    </r>
    <r>
      <rPr>
        <sz val="11"/>
        <rFont val="Calibri"/>
        <charset val="134"/>
        <scheme val="minor"/>
      </rPr>
      <t>XX</t>
    </r>
  </si>
  <si>
    <r>
      <rPr>
        <b/>
        <sz val="11"/>
        <rFont val="Calibri"/>
        <charset val="134"/>
        <scheme val="minor"/>
      </rPr>
      <t>Data de apresentação da Proposta:</t>
    </r>
    <r>
      <rPr>
        <sz val="11"/>
        <rFont val="Calibri"/>
        <charset val="134"/>
        <scheme val="minor"/>
      </rPr>
      <t xml:space="preserve"> ___ / ___ / ___</t>
    </r>
  </si>
  <si>
    <t>Dados complementares para composição dos custos referentes à mão de obra</t>
  </si>
  <si>
    <t>Convenção Coletiva da Categoria</t>
  </si>
  <si>
    <t>PB000144/2024 (SEAC-PB)</t>
  </si>
  <si>
    <t>Data base da categoria (dia/mês/ano)</t>
  </si>
  <si>
    <t>Tipo de Serviço (posto)</t>
  </si>
  <si>
    <t>Técnico em Manutenção Predial (44 horas)</t>
  </si>
  <si>
    <t>Classificação Brasileira de Ocupações (CBO)</t>
  </si>
  <si>
    <t>5143-25</t>
  </si>
  <si>
    <t>Carga horária da categoria (horas)</t>
  </si>
  <si>
    <r>
      <rPr>
        <sz val="11"/>
        <rFont val="Calibri"/>
        <charset val="134"/>
        <scheme val="minor"/>
      </rPr>
      <t>Salário Normativo CCT vigente</t>
    </r>
    <r>
      <rPr>
        <sz val="11"/>
        <color theme="3" tint="0.599993896298105"/>
        <rFont val="Calibri"/>
        <charset val="134"/>
        <scheme val="minor"/>
      </rPr>
      <t xml:space="preserve"> </t>
    </r>
    <r>
      <rPr>
        <b/>
        <sz val="11"/>
        <color rgb="FF0070C0"/>
        <rFont val="Calibri"/>
        <charset val="134"/>
        <scheme val="minor"/>
      </rPr>
      <t>(Grupo VIII)</t>
    </r>
  </si>
  <si>
    <t>Número de meses de execução contratual</t>
  </si>
  <si>
    <t>Número de postos contratados</t>
  </si>
  <si>
    <r>
      <rPr>
        <b/>
        <i/>
        <sz val="11"/>
        <color theme="1"/>
        <rFont val="Calibri"/>
        <charset val="134"/>
        <scheme val="minor"/>
      </rPr>
      <t>Abrir comentários sobre o módulo 1</t>
    </r>
    <r>
      <rPr>
        <i/>
        <sz val="11"/>
        <color theme="1"/>
        <rFont val="Calibri"/>
        <charset val="134"/>
        <scheme val="minor"/>
      </rPr>
      <t xml:space="preserve">
</t>
    </r>
    <r>
      <rPr>
        <b/>
        <i/>
        <sz val="11"/>
        <color theme="1"/>
        <rFont val="Calibri"/>
        <charset val="134"/>
        <scheme val="minor"/>
      </rPr>
      <t xml:space="preserve">A </t>
    </r>
    <r>
      <rPr>
        <i/>
        <sz val="11"/>
        <color theme="1"/>
        <rFont val="Calibri"/>
        <charset val="134"/>
        <scheme val="minor"/>
      </rPr>
      <t xml:space="preserve">- O salário base será, pelo menos, o mínimo determinado na CCT.
</t>
    </r>
    <r>
      <rPr>
        <b/>
        <i/>
        <sz val="11"/>
        <color theme="1"/>
        <rFont val="Calibri"/>
        <charset val="134"/>
        <scheme val="minor"/>
      </rPr>
      <t>B -</t>
    </r>
    <r>
      <rPr>
        <i/>
        <sz val="11"/>
        <color theme="1"/>
        <rFont val="Calibri"/>
        <charset val="134"/>
        <scheme val="minor"/>
      </rPr>
      <t xml:space="preserve"> A CCT usada como referência estabelece que o adicional de periculosidade corresponde a 30% do valor do piso normativo da categoria. 
* Para definição dos valores estimados dos postos de Eletricista, conforme PORTARIA- MTE n.º 1.078 de 16 de julho de 2014, deverá constar adicional de 30% (trinta por cento) de periculosidade. A caracterização e a classificação da insalubridade ou da periculosidade,
 segundo as normas do Ministério do Trabalho, para os demais postos de serviços, far-se ão através de perícia a cargo de Médico do Trabalho ou Engenheiro do Trabalho, registrados no Ministério do Trabalho. Consultar o Item 5.13 do Termo de referência para mais detalhes.</t>
    </r>
  </si>
  <si>
    <t>Módulo 1 - Composição da Remuneração</t>
  </si>
  <si>
    <t>1.1</t>
  </si>
  <si>
    <t>Composição da Remuneração</t>
  </si>
  <si>
    <t>Valor (R$)</t>
  </si>
  <si>
    <t>A</t>
  </si>
  <si>
    <t>Salário-base</t>
  </si>
  <si>
    <t>B</t>
  </si>
  <si>
    <t>Adicional de periculosidade*</t>
  </si>
  <si>
    <t>C</t>
  </si>
  <si>
    <t>Adicional de insalubridade</t>
  </si>
  <si>
    <t>D</t>
  </si>
  <si>
    <t>Adicional noturno</t>
  </si>
  <si>
    <t>E</t>
  </si>
  <si>
    <t>Outros (especificar)</t>
  </si>
  <si>
    <t>Total (A + B + C + D + E)</t>
  </si>
  <si>
    <r>
      <rPr>
        <b/>
        <i/>
        <sz val="11"/>
        <color theme="1"/>
        <rFont val="Calibri"/>
        <charset val="134"/>
        <scheme val="minor"/>
      </rPr>
      <t>Abrir comentários sobre o módulo 2</t>
    </r>
    <r>
      <rPr>
        <i/>
        <sz val="11"/>
        <color theme="1"/>
        <rFont val="Calibri"/>
        <charset val="134"/>
        <scheme val="minor"/>
      </rPr>
      <t xml:space="preserve">
</t>
    </r>
    <r>
      <rPr>
        <b/>
        <i/>
        <sz val="11"/>
        <color theme="1"/>
        <rFont val="Calibri"/>
        <charset val="134"/>
        <scheme val="minor"/>
      </rPr>
      <t xml:space="preserve">A </t>
    </r>
    <r>
      <rPr>
        <i/>
        <sz val="11"/>
        <color theme="1"/>
        <rFont val="Calibri"/>
        <charset val="134"/>
        <scheme val="minor"/>
      </rPr>
      <t xml:space="preserve">- O 13° Salário é uma "remuneração extra" que será provisionada ao longo de 12 meses (1/12 = 8,33%). </t>
    </r>
    <r>
      <rPr>
        <i/>
        <sz val="11"/>
        <color rgb="FF0070C0"/>
        <rFont val="Calibri"/>
        <charset val="134"/>
        <scheme val="minor"/>
      </rPr>
      <t xml:space="preserve">
</t>
    </r>
    <r>
      <rPr>
        <b/>
        <i/>
        <sz val="11"/>
        <color theme="1"/>
        <rFont val="Calibri"/>
        <charset val="134"/>
        <scheme val="minor"/>
      </rPr>
      <t>B</t>
    </r>
    <r>
      <rPr>
        <i/>
        <sz val="11"/>
        <color theme="1"/>
        <rFont val="Calibri"/>
        <charset val="134"/>
        <scheme val="minor"/>
      </rPr>
      <t xml:space="preserve"> - Provisiona o terço de férias ((1/3)/12 = 2,78%) mensalmente durante toda a vigência do contrato.
</t>
    </r>
    <r>
      <rPr>
        <b/>
        <i/>
        <sz val="11"/>
        <color theme="1"/>
        <rFont val="Calibri"/>
        <charset val="134"/>
        <scheme val="minor"/>
      </rPr>
      <t>Item C do submódulo 2.2</t>
    </r>
    <r>
      <rPr>
        <i/>
        <sz val="11"/>
        <color theme="1"/>
        <rFont val="Calibri"/>
        <charset val="134"/>
        <scheme val="minor"/>
      </rPr>
      <t xml:space="preserve"> - O valor do GIIL/RAT deverá ser ajustado em função do Fator Acidentário de Prevenção (FAP) da empresa. O FAPWEB deverá ser enviado para fins de verificação.</t>
    </r>
  </si>
  <si>
    <t>Módulo 2 - Encargos e Benefícios Anuais, Mensais e Diários</t>
  </si>
  <si>
    <t>2.1</t>
  </si>
  <si>
    <t>13º (décimo terceiro) Salário, Férias e Adicional de Férias</t>
  </si>
  <si>
    <t>Percentual (%)</t>
  </si>
  <si>
    <t>13º (décimo terceiro) Salário</t>
  </si>
  <si>
    <t>Adicional de Férias</t>
  </si>
  <si>
    <t>Subtotal (A + B + C)</t>
  </si>
  <si>
    <t>BASE DE CÁLCULO DO SUBMÓDULO 2.2</t>
  </si>
  <si>
    <t>MÓDULO 1</t>
  </si>
  <si>
    <t>SUBMÓDULO 2.1</t>
  </si>
  <si>
    <t>2.2</t>
  </si>
  <si>
    <t>Encargos Previdenciários (GPS), Fundo de Garantia por Tempo de Serviço (FGTS) e outras contribuições.</t>
  </si>
  <si>
    <t>INSS</t>
  </si>
  <si>
    <t>Salário educação</t>
  </si>
  <si>
    <t>GIIL/RAT - RAT(1%, 2% ou 3%) x FAP (0,5 a 2,0)</t>
  </si>
  <si>
    <t>SESC ou SESI</t>
  </si>
  <si>
    <t>SENAI - SENAC</t>
  </si>
  <si>
    <t>F</t>
  </si>
  <si>
    <t>SEBRAE</t>
  </si>
  <si>
    <t>G</t>
  </si>
  <si>
    <t>INCRA</t>
  </si>
  <si>
    <t>H</t>
  </si>
  <si>
    <t>FGTS</t>
  </si>
  <si>
    <t>Total (A + B + C + D + E + F + G + H)</t>
  </si>
  <si>
    <t>2.3</t>
  </si>
  <si>
    <t>Benefícios Mensais e Diários</t>
  </si>
  <si>
    <r>
      <rPr>
        <sz val="11"/>
        <rFont val="Calibri"/>
        <charset val="134"/>
        <scheme val="minor"/>
      </rPr>
      <t>Transporte (</t>
    </r>
    <r>
      <rPr>
        <sz val="11"/>
        <color rgb="FFFF0000"/>
        <rFont val="Calibri"/>
        <charset val="134"/>
        <scheme val="minor"/>
      </rPr>
      <t>[Valor Passag x 15 dias x Qtd. Passag] - 6% * Salário-Base</t>
    </r>
    <r>
      <rPr>
        <sz val="11"/>
        <rFont val="Calibri"/>
        <charset val="134"/>
        <scheme val="minor"/>
      </rPr>
      <t xml:space="preserve">) </t>
    </r>
  </si>
  <si>
    <r>
      <rPr>
        <sz val="11"/>
        <rFont val="Calibri"/>
        <charset val="134"/>
        <scheme val="minor"/>
      </rPr>
      <t>Auxílio-Refeição/Alimentação (</t>
    </r>
    <r>
      <rPr>
        <sz val="11"/>
        <color rgb="FFFF0000"/>
        <rFont val="Calibri"/>
        <charset val="134"/>
        <scheme val="minor"/>
      </rPr>
      <t>22 dias x 25 reais - 20% do PAT</t>
    </r>
    <r>
      <rPr>
        <sz val="11"/>
        <rFont val="Calibri"/>
        <charset val="134"/>
        <scheme val="minor"/>
      </rPr>
      <t>)</t>
    </r>
  </si>
  <si>
    <t>Programa de assistência e Cuidado Pessoal (20° Cláusula da CCT PB000144/2024)</t>
  </si>
  <si>
    <r>
      <rPr>
        <sz val="11"/>
        <rFont val="Calibri"/>
        <charset val="134"/>
        <scheme val="minor"/>
      </rPr>
      <t>Intervalo Intrajornada indenizado (</t>
    </r>
    <r>
      <rPr>
        <sz val="11"/>
        <color rgb="FFFF0000"/>
        <rFont val="Calibri"/>
        <charset val="134"/>
        <scheme val="minor"/>
      </rPr>
      <t>[S.Base + Ad. Peric]/220 horas * 1,5 * 15 dias</t>
    </r>
    <r>
      <rPr>
        <sz val="11"/>
        <rFont val="Calibri"/>
        <charset val="134"/>
        <scheme val="minor"/>
      </rPr>
      <t>)</t>
    </r>
  </si>
  <si>
    <t>Plano odontológico (14° Cláusula da CCT PB000144/2024)</t>
  </si>
  <si>
    <t>Auxílio Funeral (16° Cláusula da CCT PB000144/2024)</t>
  </si>
  <si>
    <t>Total (A + B + C + D + E + F)</t>
  </si>
  <si>
    <t>Resumo do Módulo 2 - Encargos e Benefícios Anuais, Mensais e Diários</t>
  </si>
  <si>
    <t>Total (2.1 + 2.2 + 2.3)</t>
  </si>
  <si>
    <r>
      <rPr>
        <b/>
        <i/>
        <sz val="11"/>
        <color theme="1"/>
        <rFont val="Calibri"/>
        <charset val="134"/>
        <scheme val="minor"/>
      </rPr>
      <t>Abrir comentários sobre o módulo 3</t>
    </r>
    <r>
      <rPr>
        <i/>
        <sz val="11"/>
        <color theme="1"/>
        <rFont val="Calibri"/>
        <charset val="134"/>
        <scheme val="minor"/>
      </rPr>
      <t xml:space="preserve">
O MÚDULO 3 trata das provisões para rescisão do contrato que poderá ocorrer a qualquer tempo ou após 60 meses.
A rescisão poderá ser trabalhada ou indenizada, a depender da forma que o contrato de trabalho do funcionário vinculado seja encerrado.
</t>
    </r>
    <r>
      <rPr>
        <b/>
        <i/>
        <sz val="11"/>
        <color theme="1"/>
        <rFont val="Calibri"/>
        <charset val="134"/>
        <scheme val="minor"/>
      </rPr>
      <t>Item A</t>
    </r>
    <r>
      <rPr>
        <i/>
        <sz val="11"/>
        <color theme="1"/>
        <rFont val="Calibri"/>
        <charset val="134"/>
        <scheme val="minor"/>
      </rPr>
      <t xml:space="preserve"> - Valor devido ao empregado no caso de o empregador rescindir o contrato sem justa causa e sem o aviso prévio . Para cobrir os custos dessa situação, a administração estimou que 2% dos funcionários serão dispensados sem cumprir o tempo de aviso.
</t>
    </r>
    <r>
      <rPr>
        <b/>
        <i/>
        <sz val="11"/>
        <color theme="1"/>
        <rFont val="Calibri"/>
        <charset val="134"/>
        <scheme val="minor"/>
      </rPr>
      <t>Item C</t>
    </r>
    <r>
      <rPr>
        <i/>
        <sz val="11"/>
        <color theme="1"/>
        <rFont val="Calibri"/>
        <charset val="134"/>
        <scheme val="minor"/>
      </rPr>
      <t xml:space="preserve"> - Corresponde ao valor da multa do FGTS que incide sobre o saldo dos depósitos efetuados na conta vinculada ao FGTS do trabalhador. Considera-se que 10% dos empregados pedem as contas, portanto a penalidade favorece apenas os 90% remanescentes.
</t>
    </r>
    <r>
      <rPr>
        <b/>
        <i/>
        <sz val="11"/>
        <color theme="1"/>
        <rFont val="Calibri"/>
        <charset val="134"/>
        <scheme val="minor"/>
      </rPr>
      <t>Item D</t>
    </r>
    <r>
      <rPr>
        <i/>
        <sz val="11"/>
        <color theme="1"/>
        <rFont val="Calibri"/>
        <charset val="134"/>
        <scheme val="minor"/>
      </rPr>
      <t xml:space="preserve"> - Na rescisão trabalhada, o empregado pode optar pela diminuição de 7 dias de trabalho ao fim do período de aviso prévio ou redução da jornada de trabalho de 2 horas. Nestes casos, a Administração pode exigir da empresa contratada que o aviso prévio considerado no final do contrato seja sempre o trabalhado com 7 dias a menos.
Percentual do Aviso Prévio trabalhado = 7 dias de remuneração não trabalhado ÷ 30 dias por mês ÷ 12 meses por ano = 1,94%.
</t>
    </r>
    <r>
      <rPr>
        <b/>
        <i/>
        <sz val="11"/>
        <color theme="1"/>
        <rFont val="Calibri"/>
        <charset val="134"/>
        <scheme val="minor"/>
      </rPr>
      <t>Em caso de prorrogação contratual, a alíquota do aviso prévio deverá ser ajustada para 0,194%, conforme determina o acórdão TCU Plenário n°. 1.186/2017</t>
    </r>
    <r>
      <rPr>
        <i/>
        <sz val="11"/>
        <color theme="1"/>
        <rFont val="Calibri"/>
        <charset val="134"/>
        <scheme val="minor"/>
      </rPr>
      <t xml:space="preserve">. </t>
    </r>
    <r>
      <rPr>
        <b/>
        <i/>
        <sz val="11"/>
        <color theme="1"/>
        <rFont val="Calibri"/>
        <charset val="134"/>
        <scheme val="minor"/>
      </rPr>
      <t>Essa alteração repercutirá nos itens E e F.</t>
    </r>
  </si>
  <si>
    <t>Módulo 3 - Provisão para Rescisão</t>
  </si>
  <si>
    <t>Provisão para Rescisão</t>
  </si>
  <si>
    <t>Aviso Prévio Indenizado</t>
  </si>
  <si>
    <t>Incidência do FGTS sobre o Aviso Prévio Indenizado</t>
  </si>
  <si>
    <t>Multa do FGTS e contribuição social sobre o Aviso Prévio Indenizado</t>
  </si>
  <si>
    <t>Aviso Prévio Trabalhado</t>
  </si>
  <si>
    <t>Incidência de GPS, FGTS e outras contribuições sobre o Aviso Prévio Trabalhado</t>
  </si>
  <si>
    <t>Multa do FGTS e contribuição social sobre o Aviso Prévio Trabalhado</t>
  </si>
  <si>
    <r>
      <rPr>
        <b/>
        <i/>
        <sz val="11"/>
        <color theme="1"/>
        <rFont val="Calibri"/>
        <charset val="134"/>
        <scheme val="minor"/>
      </rPr>
      <t>Abrir comentários sobre o módulo 4</t>
    </r>
    <r>
      <rPr>
        <i/>
        <sz val="11"/>
        <color theme="1"/>
        <rFont val="Calibri"/>
        <charset val="134"/>
        <scheme val="minor"/>
      </rPr>
      <t xml:space="preserve">
Os empregados vinculados ao contrato podem usufruir de alguns afastamentos acobertados pela legislação. O MÓDULO 4 estima o valor do impacto desses afastamentos com base em aproximações estatísticas.
Todos os valores são calculados sobre os dados estatísticos divulgados por órgãos oficiais.
</t>
    </r>
    <r>
      <rPr>
        <b/>
        <i/>
        <sz val="11"/>
        <color theme="1"/>
        <rFont val="Calibri"/>
        <charset val="134"/>
        <scheme val="minor"/>
      </rPr>
      <t>Item A</t>
    </r>
    <r>
      <rPr>
        <i/>
        <sz val="11"/>
        <color theme="1"/>
        <rFont val="Calibri"/>
        <charset val="134"/>
        <scheme val="minor"/>
      </rPr>
      <t xml:space="preserve"> - A empresa deverá repor o profissional ausente por meio de profissional substituto ao qual deverá retribuir com a mesma remuneração do titular. No último período de vigência contratual, essa rubrica supre a necessidade do pagamento das férias indenizadas do titular em vez de suportar o pagamento da remuneração do ferista.
</t>
    </r>
    <r>
      <rPr>
        <b/>
        <i/>
        <sz val="11"/>
        <color theme="1"/>
        <rFont val="Calibri"/>
        <charset val="134"/>
        <scheme val="minor"/>
      </rPr>
      <t>Item B</t>
    </r>
    <r>
      <rPr>
        <i/>
        <sz val="11"/>
        <color theme="1"/>
        <rFont val="Calibri"/>
        <charset val="134"/>
        <scheme val="minor"/>
      </rPr>
      <t xml:space="preserve"> - Adotou-se a estimativa de 5 dias de afastamento por doença no ano.
</t>
    </r>
    <r>
      <rPr>
        <b/>
        <i/>
        <sz val="11"/>
        <color theme="1"/>
        <rFont val="Calibri"/>
        <charset val="134"/>
        <scheme val="minor"/>
      </rPr>
      <t>Item C</t>
    </r>
    <r>
      <rPr>
        <i/>
        <sz val="11"/>
        <color theme="1"/>
        <rFont val="Calibri"/>
        <charset val="134"/>
        <scheme val="minor"/>
      </rPr>
      <t xml:space="preserve"> - No afastamento por licença paternidade, o empregado tem direito a 5 dias de lincença. Segundo dados do IBGE, em 2023, a taxa de fecundidade do brasil foi de 1,57% para cada mil habitantes. A memória de cálculo será a seguinte:
Custo de reposição de licença paternidade = 5 dias de licença ÷ 30 dias ÷ 12 meses (por ano) x 1,57% = 0,022%.
As empresas cidadãs dispões de mais 15 dias de licença, entretanto esse valor é abatido do IRPJ e por isso não será provisionado neste contrato.
</t>
    </r>
    <r>
      <rPr>
        <b/>
        <i/>
        <sz val="11"/>
        <color theme="1"/>
        <rFont val="Calibri"/>
        <charset val="134"/>
        <scheme val="minor"/>
      </rPr>
      <t>Item D</t>
    </r>
    <r>
      <rPr>
        <i/>
        <sz val="11"/>
        <color theme="1"/>
        <rFont val="Calibri"/>
        <charset val="134"/>
        <scheme val="minor"/>
      </rPr>
      <t xml:space="preserve"> - Provisão do valor referente à cobertura de 15 dias de afastamento que a empresa é obrigada a pagar em caso de o funcionário ter sofrido acidente de trabalho, conforme a Lei Nº 8.213, de 24 de julho de 1991. Nesse caso, está sendo considerado que 8% dos funcionários podem sofrer algum tipo de acidente durante a execução do contrato. 
</t>
    </r>
    <r>
      <rPr>
        <b/>
        <i/>
        <sz val="11"/>
        <color theme="1"/>
        <rFont val="Calibri"/>
        <charset val="134"/>
        <scheme val="minor"/>
      </rPr>
      <t>Item E</t>
    </r>
    <r>
      <rPr>
        <i/>
        <sz val="11"/>
        <color theme="1"/>
        <rFont val="Calibri"/>
        <charset val="134"/>
        <scheme val="minor"/>
      </rPr>
      <t xml:space="preserve"> - Durante a licença, o salário maternidade e a parcela do décimo terceiro salário correspondente ao período da licença é custeado pelo INSS (Art. 86 da IN RFB 971/2009). Cabe à empresa a provisão relativa a férias (1/12) e adicional de férias (1/3 x 1/12) e as contribuições previdenciárias sobre o período de licença conforme entendimento do STJ (REsp 1230957/RS, Rel. Ministro MAURO CAMPBELL MARQUES, PRIMEIRA SEÇÃO, julgado em 26/02/2014, DJe 18/03/2014). A remuneração do substituto, acrescida de todos os encargos, é justamente a remuneração da trabalhadora substituída no período (vide Módulo 1 e Submódulo 2.2). Portanto, o custo do afastamento é dado pela seguinte fórmula aplicada sobre a remuneração: 4 meses ÷ 12 meses x [(1/12) + (1/3 x 1/12)] x 1,57% (taxa de fecundidade) ≈ 0,058%
</t>
    </r>
  </si>
  <si>
    <t>Módulo 4 - Custo de Reposição do Profissional Ausente</t>
  </si>
  <si>
    <t>4.1</t>
  </si>
  <si>
    <t>Substituto nas Ausências Legais</t>
  </si>
  <si>
    <t>Substitução durante férias</t>
  </si>
  <si>
    <t>Substituição durante ausência por doença</t>
  </si>
  <si>
    <t>Substituto na cobertura de Licença-Paternidade</t>
  </si>
  <si>
    <t>Substituto na cobertura de Ausência por acidente de trabalho</t>
  </si>
  <si>
    <t>Substituto na cobertura de Afastamento Maternidade</t>
  </si>
  <si>
    <t>Substituto na cobertura de Outras ausências (especificar)</t>
  </si>
  <si>
    <t>Proporcional de Férias, 1/3 e 13º sobre custo de reposição (exceto licença maternidade)</t>
  </si>
  <si>
    <t>Incidência do submódulo 2.2 sobre custo de reposição</t>
  </si>
  <si>
    <t>4.2</t>
  </si>
  <si>
    <t>Substituto na Intrajornada</t>
  </si>
  <si>
    <t>Substituto na cobertura do intervalo intrajornada</t>
  </si>
  <si>
    <t>Total (A)</t>
  </si>
  <si>
    <t>Resumo do Módulo 4 - Custo de Reposição do Profissional Ausente</t>
  </si>
  <si>
    <t>Total (4.1 + 4.2)</t>
  </si>
  <si>
    <t>Módulo 5 - Insumos Diversos</t>
  </si>
  <si>
    <t>Insumos Diversos</t>
  </si>
  <si>
    <t>Uniformes e Equipamentos de proteção individuais</t>
  </si>
  <si>
    <t>Equipamentos de Proteção coletiva (EPC)</t>
  </si>
  <si>
    <t>Materiais</t>
  </si>
  <si>
    <t>Equipamentos</t>
  </si>
  <si>
    <t>Diárias</t>
  </si>
  <si>
    <t>Total (A + B + C + D)</t>
  </si>
  <si>
    <t>Módulo 6 - Custos Indiretos, Tributos e Lucro</t>
  </si>
  <si>
    <t>Custos Indiretos, Tributos e Lucro</t>
  </si>
  <si>
    <t>Custos indiretos</t>
  </si>
  <si>
    <t>Lucro</t>
  </si>
  <si>
    <t>Subtotal 01 (A + B)</t>
  </si>
  <si>
    <t>Tributos</t>
  </si>
  <si>
    <t>C.1</t>
  </si>
  <si>
    <t>Tributos Federais (PIS: 0,65% - COFINS: 3,00%)</t>
  </si>
  <si>
    <t>C.2</t>
  </si>
  <si>
    <t>Tributos Estaduais  (especificar)</t>
  </si>
  <si>
    <t>C.3</t>
  </si>
  <si>
    <t>Tributos Municipais  (ISSQN: 5,00%)</t>
  </si>
  <si>
    <t xml:space="preserve"> Subtotal 02 (Tributos)</t>
  </si>
  <si>
    <t>Total (Subtotal 01 + Subtotal 02)</t>
  </si>
  <si>
    <t>Quadro-Resumo do Custo por Posto de Trabalho</t>
  </si>
  <si>
    <t>Módulos de custos e compsição de preço</t>
  </si>
  <si>
    <t>Subtotal 01 (A + B +C+ D+E)</t>
  </si>
  <si>
    <t>Subtotal 02 (Subtotal 01 + F)</t>
  </si>
  <si>
    <t>Quadro-Resumo do Custo para a Categoria Profissional</t>
  </si>
  <si>
    <t>I</t>
  </si>
  <si>
    <t>Custo do Profissional</t>
  </si>
  <si>
    <t>II</t>
  </si>
  <si>
    <t>Quantidade De Profissionais no Posto</t>
  </si>
  <si>
    <t>Valor Total do Custo do Posto (I * II)</t>
  </si>
  <si>
    <t>Copeira (44 horas)</t>
  </si>
  <si>
    <t>5134-25</t>
  </si>
  <si>
    <r>
      <rPr>
        <sz val="11"/>
        <rFont val="Calibri"/>
        <charset val="134"/>
        <scheme val="minor"/>
      </rPr>
      <t>Salário Normativo CCT vigente</t>
    </r>
    <r>
      <rPr>
        <sz val="11"/>
        <color theme="3" tint="0.599993896298105"/>
        <rFont val="Calibri"/>
        <charset val="134"/>
        <scheme val="minor"/>
      </rPr>
      <t xml:space="preserve"> </t>
    </r>
    <r>
      <rPr>
        <b/>
        <sz val="11"/>
        <color rgb="FF0070C0"/>
        <rFont val="Calibri"/>
        <charset val="134"/>
        <scheme val="minor"/>
      </rPr>
      <t>(Grupo I)</t>
    </r>
  </si>
  <si>
    <t>Adicional de insalubridade*</t>
  </si>
  <si>
    <t>Recepcionista Secretário(a) (44 horas)</t>
  </si>
  <si>
    <t>4221-05</t>
  </si>
  <si>
    <r>
      <rPr>
        <sz val="11"/>
        <rFont val="Calibri"/>
        <charset val="134"/>
        <scheme val="minor"/>
      </rPr>
      <t>Salário Normativo CCT vigente</t>
    </r>
    <r>
      <rPr>
        <sz val="11"/>
        <color theme="3" tint="0.599993896298105"/>
        <rFont val="Calibri"/>
        <charset val="134"/>
        <scheme val="minor"/>
      </rPr>
      <t xml:space="preserve"> </t>
    </r>
    <r>
      <rPr>
        <b/>
        <sz val="11"/>
        <color rgb="FF0070C0"/>
        <rFont val="Calibri"/>
        <charset val="134"/>
        <scheme val="minor"/>
      </rPr>
      <t>(Grupo IV)</t>
    </r>
  </si>
  <si>
    <t>Outros (Gratificação)</t>
  </si>
  <si>
    <t>Jardineiro (40 horas)</t>
  </si>
  <si>
    <t>6220-10</t>
  </si>
  <si>
    <r>
      <rPr>
        <sz val="11"/>
        <rFont val="Calibri"/>
        <charset val="134"/>
        <scheme val="minor"/>
      </rPr>
      <t>Salário Normativo CCT vigente</t>
    </r>
    <r>
      <rPr>
        <sz val="11"/>
        <color theme="3" tint="0.599993896298105"/>
        <rFont val="Calibri"/>
        <charset val="134"/>
        <scheme val="minor"/>
      </rPr>
      <t xml:space="preserve"> </t>
    </r>
    <r>
      <rPr>
        <b/>
        <sz val="11"/>
        <color rgb="FF0070C0"/>
        <rFont val="Calibri"/>
        <charset val="134"/>
        <scheme val="minor"/>
      </rPr>
      <t>(Grupo III)</t>
    </r>
  </si>
  <si>
    <t>Eletricista (44 horas)</t>
  </si>
  <si>
    <t>7156-10</t>
  </si>
  <si>
    <r>
      <rPr>
        <sz val="11"/>
        <rFont val="Calibri"/>
        <charset val="134"/>
        <scheme val="minor"/>
      </rPr>
      <t>Salário Normativo CCT vigente</t>
    </r>
    <r>
      <rPr>
        <sz val="11"/>
        <color theme="3" tint="0.599993896298105"/>
        <rFont val="Calibri"/>
        <charset val="134"/>
        <scheme val="minor"/>
      </rPr>
      <t xml:space="preserve"> </t>
    </r>
    <r>
      <rPr>
        <b/>
        <sz val="11"/>
        <color rgb="FF0070C0"/>
        <rFont val="Calibri"/>
        <charset val="134"/>
        <scheme val="minor"/>
      </rPr>
      <t>(Grupo VII)</t>
    </r>
  </si>
  <si>
    <t>Adicional de periculosidade (Lei n.° 12.740/2012 – NR 16 Anexo IV)*</t>
  </si>
  <si>
    <t>Motorista Interestadual (44 horas)</t>
  </si>
  <si>
    <t>7823-10</t>
  </si>
  <si>
    <r>
      <rPr>
        <sz val="11"/>
        <rFont val="Calibri"/>
        <charset val="134"/>
        <scheme val="minor"/>
      </rPr>
      <t>Salário Normativo CCT vigente</t>
    </r>
    <r>
      <rPr>
        <sz val="11"/>
        <color theme="3" tint="0.599993896298105"/>
        <rFont val="Calibri"/>
        <charset val="134"/>
        <scheme val="minor"/>
      </rPr>
      <t xml:space="preserve"> </t>
    </r>
    <r>
      <rPr>
        <b/>
        <sz val="11"/>
        <color rgb="FF0070C0"/>
        <rFont val="Calibri"/>
        <charset val="134"/>
        <scheme val="minor"/>
      </rPr>
      <t>(Grupo IX)</t>
    </r>
  </si>
  <si>
    <t>Porteiro (Posto 12 x 36 horas)</t>
  </si>
  <si>
    <t>5174-10</t>
  </si>
  <si>
    <t>Téc. Mec. em refrigeração (44 horas)</t>
  </si>
  <si>
    <t>7257-05</t>
  </si>
  <si>
    <t>QUANTIDADE ESTIMADA ANUAL DE DIÁRIAS</t>
  </si>
  <si>
    <t>VALOR UNITÁRIO</t>
  </si>
  <si>
    <t>VALOR TOTAL ESTIMADO</t>
  </si>
  <si>
    <t>(A)</t>
  </si>
  <si>
    <t>(B)</t>
  </si>
  <si>
    <t>(C)=(A) X (B)</t>
  </si>
  <si>
    <t>TRIBUTAÇÃO INCIDENTE</t>
  </si>
  <si>
    <t>VALOR UNITÁRIO DA DIÁRIA</t>
  </si>
  <si>
    <t>CUSTOS INDIRETOS E LUCRO</t>
  </si>
  <si>
    <t>PERCENTUAL</t>
  </si>
  <si>
    <t>VALOR</t>
  </si>
  <si>
    <t>CUSTOS INDIRETOS</t>
  </si>
  <si>
    <t>LUCRO</t>
  </si>
  <si>
    <t>SUBTOTAL</t>
  </si>
  <si>
    <t>TRIBUTOS SOBRE O FATURAMENTO*</t>
  </si>
  <si>
    <t>VALOR**</t>
  </si>
  <si>
    <t>ISS</t>
  </si>
  <si>
    <t>PIS E COFINS</t>
  </si>
  <si>
    <t>TOTAL DOS TRIBUTOS</t>
  </si>
  <si>
    <t>*FATURAMENTO: Considera-se faturamento para o cálculo dos tributos: o valor da diária + (custos indiretos e lucro). Ex.: Os tributos foram
calculados por dentro utilizando o coeficiente (1 - 8,65% = 91,35% ou 0,9135).</t>
  </si>
  <si>
    <t>**((Vr. faturamento) / (0,9135)) x Percentual da alíquota do tributo.</t>
  </si>
  <si>
    <t>UNIFORMES/EPI/EPC</t>
  </si>
  <si>
    <t>UNIFORMES</t>
  </si>
  <si>
    <t>Descrição</t>
  </si>
  <si>
    <t>Und</t>
  </si>
  <si>
    <t>Cotação</t>
  </si>
  <si>
    <t>Qtd anual</t>
  </si>
  <si>
    <t>Valor Anual</t>
  </si>
  <si>
    <t>Boné árabe em brim 100% algodão para proteção da face em trabalhos a céu aberto.</t>
  </si>
  <si>
    <t>UND</t>
  </si>
  <si>
    <t>Calça com cós de elástico, dois bolsos frontais e dois bolsos na traseira, confeccionado em brim 100% algodão, sem partes metálicas.</t>
  </si>
  <si>
    <t>Camisa com gola tipo italiana, com mangas curtas, identificação da empresa na parte frontal, confeccionada em brim 100% algodão.</t>
  </si>
  <si>
    <t>Camisa tipo Polo em Piquet de Malha – 50% algodão e 50% poliéster,  com mangas curtas, identificação da empresa na parte frontal, na cor Branca.</t>
  </si>
  <si>
    <t>Capa de chuva confeccionada em PVC com forro de poliéster, com mangas, capuz conjugado, fechamento frontal por meio de botões, fechamento das costuras através de solda eletrônica.</t>
  </si>
  <si>
    <t>CRACHÁ DE IDENTIFICAÇÃO – EM PVC, COM SUPORTE E CORDÃO. IMPRESSAO - contendo logomarca da empresa, foto e nome completo do funcionário</t>
  </si>
  <si>
    <t>Manguito Proteção UV 50: Dimensões Aproximadas: P: 9x27,7 cm (L x C), G: 9,5x41 cm (L x P), Composição: 94% Poliamida e 6% Elastano; Proteção UV, Antimicrobial, Seamless Dry, Proteção Solar: Com FPS; na cor preta.</t>
  </si>
  <si>
    <t>PAR</t>
  </si>
  <si>
    <t>Meia, modelo cano alto , composição: 88% Algodão, 2% Lycra e 10% Poliamida, na cor preta.</t>
  </si>
  <si>
    <t>Sapato feminino</t>
  </si>
  <si>
    <t>Sapato masculino</t>
  </si>
  <si>
    <t>Calça social, na cor preta, em tecido de poliviscose; Corte: Masculino, tamanho a combinar.</t>
  </si>
  <si>
    <t>Camisa social, na cor branca, de mangas  longas, com detalhes na gola e punho, na cor predominante da logomarca da Contrada, Corte: Masculino; Tecido com o mínimo de 50% de fibras naturais, contendo a identificação da Contratada.</t>
  </si>
  <si>
    <t>Japona / Jaqueta,em tecido Oxford, na cor preta ou usual da empresa,  forrada e impermeável; deve possuir a logomarca da empresa em tamanho e local visíveis (no peito, à esquerda).</t>
  </si>
  <si>
    <t>Cinto em couro, na cor preta.</t>
  </si>
  <si>
    <t>Calça social, na cor preta, em tecido de poliviscose; Corte: Feminino, Tamanho a combinar.</t>
  </si>
  <si>
    <t>Camisa social, na cor branca, de mangas  3/4, com detalhes na gola e punho, na cor predominante da logomarca da Contrada, Corte: Feminino; Tecido com o mínimo de 50% de fibras naturais, contendo a identificação da Contratada.</t>
  </si>
  <si>
    <t>EPI (POSTOS ESPECÍFICOS)</t>
  </si>
  <si>
    <t>Abafador de Ruídos - Tipo Concha; Haste regulável em plástico ABS, Almofadas de espuma de poliuretano revestidas com lâminas em PVC e conchas em ABS; Certificado de Aprovação - CA: 37272; Aplicação: Redução da exposição a ruídos em níveis perigosos e demais sons não desejados</t>
  </si>
  <si>
    <t>Calçado de segurança tipo botina, confeccionado em couro vaqueta, fechamento em elástico, com biqueira de aço, solado em poliuretano bidensidade.</t>
  </si>
  <si>
    <t>Calçado de segurança tipo botina, confeccionado em couro vaqueta, fechamento em elástico, com biqueira de composite, solado em poliuretano bidensidade, indicado para proteção dos pés contra riscos de natureza leve, agentes abrasivos, escoriantes e choques elétricos.</t>
  </si>
  <si>
    <t>Calçado ocupacional de uso profissional, tipo bota PVC cano longo, impermeável, confeccionado em policloreto de vinila (PVC), com resistência química, sem biqueira, propriedades antiderrapantes, para uso em locais alagadiços.</t>
  </si>
  <si>
    <t>Capacete de segurança, tipo II classe A, aba frontal, com carneira e jugular. Regulagem de tamanho através de ajuste simples, cor azul, com selo de marcação do INMETRO.</t>
  </si>
  <si>
    <t>Cinta ergonômica com suspensório, com elástico reforçado com fileiras duplas na região lombar e 5 flanges de PVC maleável, costura em nylon de alta resistência. Velcro de máxima aderência, com faixa refletiva de 30mm. Na cor Preta.</t>
  </si>
  <si>
    <t>Conjunto cinto de segurança tipo paraquedista com talabarte duplo e kit trava queda (o cinto de segurança e o talabarte deverão ter o mesmo C.A)</t>
  </si>
  <si>
    <t>Luva de segurança confeccionada em malha tricotada 4 fios algodão, palma com pigmento de PVC, cano curto, para uso em serviços gerais.</t>
  </si>
  <si>
    <t>Óculos de proteção individual com lentes incolor, armação em policarbonato, lente em policarbonato, anti-embaçante e anti-risco. Modelo de sobreposição (p/ser usado sobre óculos graduados).</t>
  </si>
  <si>
    <t>Protetor auricular, tipo plug de três flanges, material silicone, características adicionais anti-alérgico/atóxico.</t>
  </si>
  <si>
    <t>Protetor solar fator de proteção FPS 30 ou superior.</t>
  </si>
  <si>
    <t>Respirador semifacial PFF2 dobrável, descartável, sem válvula. Indicado para proteção respiratória em ambientes hospitalares contra presença de aerodispersóides e outros agentes biológicos, aplicando-se ainda contra fumos, névoas e poeiras tóxicas.</t>
  </si>
  <si>
    <t>EPC</t>
  </si>
  <si>
    <t>UNIDADE</t>
  </si>
  <si>
    <t>Caixa plástica tipo maleta para acondicionamento do Kit</t>
  </si>
  <si>
    <t>CAIXA</t>
  </si>
  <si>
    <t>Tesoura sem ponta, aço inoxidável, cabo de polipropileno.</t>
  </si>
  <si>
    <t>Luvas de procedimento látex, tamanho G. Caixa com 100 unidades.</t>
  </si>
  <si>
    <t>Máscara descartável, tripla camada, com elástico, caixa com 50 unidades</t>
  </si>
  <si>
    <t>Gaze 7,5 x 7,5 cm, pacote com 10 unidades</t>
  </si>
  <si>
    <t>Esparadrapo 5cm X 4,5m</t>
  </si>
  <si>
    <t>Atadura de crepe 10cm x 1,8m</t>
  </si>
  <si>
    <t>Soro fisiológico SF 0,9%, frasco com 250 Ml</t>
  </si>
  <si>
    <t>Antisséptico degermante 2%, frasco com 100ml</t>
  </si>
  <si>
    <t>Corda de segurança em poliamida de 12 mm de diâmetro, rolo com 100M</t>
  </si>
  <si>
    <t>Placas de sinalização “Atenção - Em manutenção” 18 x 23cm</t>
  </si>
  <si>
    <t>Cone em PVC, cor laranja com faixas refletivas, tamanho 75 cm.</t>
  </si>
  <si>
    <t>Mangas isolantes de borracha Classe 2 (M.T.)</t>
  </si>
  <si>
    <t>CUSTO TOTAL COM UNIFORMES, EPI E EPC</t>
  </si>
  <si>
    <t>CUSTO ESTIMADO MENSAL COM UNIFORMES, EPI E EPC</t>
  </si>
  <si>
    <r>
      <rPr>
        <b/>
        <sz val="10"/>
        <color theme="0"/>
        <rFont val="Calibri"/>
        <charset val="134"/>
        <scheme val="minor"/>
      </rPr>
      <t xml:space="preserve">UNIFORMES/EPI/EPC (POSTO: </t>
    </r>
    <r>
      <rPr>
        <b/>
        <sz val="10"/>
        <color rgb="FFFFFF00"/>
        <rFont val="Calibri"/>
        <charset val="134"/>
        <scheme val="minor"/>
      </rPr>
      <t>TÉCNICO EM MANUTENÇÃO PREDIAL</t>
    </r>
    <r>
      <rPr>
        <b/>
        <sz val="10"/>
        <color theme="0"/>
        <rFont val="Calibri"/>
        <charset val="134"/>
        <scheme val="minor"/>
      </rPr>
      <t>)</t>
    </r>
  </si>
  <si>
    <t>CUSTO TOTAL COM UNIFORMES E EPI</t>
  </si>
  <si>
    <t>CUSTO ESTIMADO MENSAL COM UNIFORMES E EPI</t>
  </si>
  <si>
    <t>CUSTO TOTAL COM EPC</t>
  </si>
  <si>
    <t>CUSTO ESTIMADO MENSAL COM EPC</t>
  </si>
  <si>
    <r>
      <rPr>
        <b/>
        <sz val="10"/>
        <color theme="0"/>
        <rFont val="Calibri"/>
        <charset val="134"/>
        <scheme val="minor"/>
      </rPr>
      <t xml:space="preserve">UNIFORMES/EPI/EPC (POSTO: </t>
    </r>
    <r>
      <rPr>
        <b/>
        <sz val="10"/>
        <color rgb="FFFFFF00"/>
        <rFont val="Calibri"/>
        <charset val="134"/>
        <scheme val="minor"/>
      </rPr>
      <t>COPEIRA</t>
    </r>
    <r>
      <rPr>
        <b/>
        <sz val="10"/>
        <color theme="0"/>
        <rFont val="Calibri"/>
        <charset val="134"/>
        <scheme val="minor"/>
      </rPr>
      <t>)</t>
    </r>
  </si>
  <si>
    <r>
      <rPr>
        <b/>
        <sz val="10"/>
        <color theme="0"/>
        <rFont val="Calibri"/>
        <charset val="134"/>
        <scheme val="minor"/>
      </rPr>
      <t xml:space="preserve">UNIFORMES/EPI/EPC (POSTO: </t>
    </r>
    <r>
      <rPr>
        <b/>
        <sz val="10"/>
        <color rgb="FFFFFF00"/>
        <rFont val="Calibri"/>
        <charset val="134"/>
        <scheme val="minor"/>
      </rPr>
      <t>RECEPCIONISTA_SECRETÁRIA</t>
    </r>
    <r>
      <rPr>
        <b/>
        <sz val="10"/>
        <color theme="0"/>
        <rFont val="Calibri"/>
        <charset val="134"/>
        <scheme val="minor"/>
      </rPr>
      <t>)</t>
    </r>
  </si>
  <si>
    <r>
      <rPr>
        <b/>
        <sz val="10"/>
        <color theme="0"/>
        <rFont val="Calibri"/>
        <charset val="134"/>
        <scheme val="minor"/>
      </rPr>
      <t xml:space="preserve">UNIFORMES/EPI/EPC (POSTO: </t>
    </r>
    <r>
      <rPr>
        <b/>
        <sz val="10"/>
        <color rgb="FFFFFF00"/>
        <rFont val="Calibri"/>
        <charset val="134"/>
        <scheme val="minor"/>
      </rPr>
      <t>JARDINEIRO</t>
    </r>
    <r>
      <rPr>
        <b/>
        <sz val="10"/>
        <color theme="0"/>
        <rFont val="Calibri"/>
        <charset val="134"/>
        <scheme val="minor"/>
      </rPr>
      <t>)</t>
    </r>
  </si>
  <si>
    <r>
      <rPr>
        <b/>
        <sz val="10"/>
        <color theme="0"/>
        <rFont val="Calibri"/>
        <charset val="134"/>
        <scheme val="minor"/>
      </rPr>
      <t xml:space="preserve">UNIFORMES/EPI/EPC (POSTO: </t>
    </r>
    <r>
      <rPr>
        <b/>
        <sz val="10"/>
        <color rgb="FFFFFF00"/>
        <rFont val="Calibri"/>
        <charset val="134"/>
        <scheme val="minor"/>
      </rPr>
      <t>ELETRICISTA</t>
    </r>
    <r>
      <rPr>
        <b/>
        <sz val="10"/>
        <color theme="0"/>
        <rFont val="Calibri"/>
        <charset val="134"/>
        <scheme val="minor"/>
      </rPr>
      <t>)</t>
    </r>
  </si>
  <si>
    <r>
      <rPr>
        <b/>
        <sz val="10"/>
        <color theme="0"/>
        <rFont val="Calibri"/>
        <charset val="134"/>
        <scheme val="minor"/>
      </rPr>
      <t xml:space="preserve">UNIFORMES/EPI/EPC (POSTO: </t>
    </r>
    <r>
      <rPr>
        <b/>
        <sz val="10"/>
        <color rgb="FFFFFF00"/>
        <rFont val="Calibri"/>
        <charset val="134"/>
        <scheme val="minor"/>
      </rPr>
      <t>MOTORISTA</t>
    </r>
    <r>
      <rPr>
        <b/>
        <sz val="10"/>
        <color theme="0"/>
        <rFont val="Calibri"/>
        <charset val="134"/>
        <scheme val="minor"/>
      </rPr>
      <t>)</t>
    </r>
  </si>
  <si>
    <r>
      <rPr>
        <b/>
        <sz val="10"/>
        <color theme="0"/>
        <rFont val="Calibri"/>
        <charset val="134"/>
        <scheme val="minor"/>
      </rPr>
      <t xml:space="preserve">UNIFORMES/EPI/EPC (POSTO: </t>
    </r>
    <r>
      <rPr>
        <b/>
        <sz val="10"/>
        <color rgb="FFFFFF00"/>
        <rFont val="Calibri"/>
        <charset val="134"/>
        <scheme val="minor"/>
      </rPr>
      <t>PORTEIRO</t>
    </r>
    <r>
      <rPr>
        <b/>
        <sz val="10"/>
        <color theme="0"/>
        <rFont val="Calibri"/>
        <charset val="134"/>
        <scheme val="minor"/>
      </rPr>
      <t>)</t>
    </r>
  </si>
  <si>
    <r>
      <rPr>
        <b/>
        <sz val="10"/>
        <color theme="0"/>
        <rFont val="Calibri"/>
        <charset val="134"/>
        <scheme val="minor"/>
      </rPr>
      <t xml:space="preserve">UNIFORMES/EPI/EPC (POSTO: </t>
    </r>
    <r>
      <rPr>
        <b/>
        <sz val="10"/>
        <color rgb="FFFFFF00"/>
        <rFont val="Calibri"/>
        <charset val="134"/>
        <scheme val="minor"/>
      </rPr>
      <t>TÉCNICO REFRIGERAÇÃO</t>
    </r>
    <r>
      <rPr>
        <b/>
        <sz val="10"/>
        <color theme="0"/>
        <rFont val="Calibri"/>
        <charset val="134"/>
        <scheme val="minor"/>
      </rPr>
      <t>)</t>
    </r>
  </si>
  <si>
    <t>MATERIAIS</t>
  </si>
  <si>
    <t>Alavanca Redonda Corrugada 1" x 1,50 m - Material: aço corrugado CA50, Pontas Temperadas; Medidas: 1" x 1,50 m</t>
  </si>
  <si>
    <t>Alicate Bico Isolado 6'' - Material: Aço forjado; Cabo isolado para 1.000V; Meia Cana</t>
  </si>
  <si>
    <t xml:space="preserve">Alicate Bomba-d'água Isolado 1.000 V 10" - Forjado em aço cromo vanádio; Acabamento fosfatizado; Possui 4 regulagens de abertura; Isolamento Elétrico de 1.000 V </t>
  </si>
  <si>
    <t xml:space="preserve">Alicate Crimpador para terminal RJ 45/8 pinos, aço carbono, cabo plastificado. </t>
  </si>
  <si>
    <t>Alicate de Corte Isolado 6" - Material: Aço Carbono; Cabo isolado para 1.000V; Corte Diagonal</t>
  </si>
  <si>
    <t xml:space="preserve">Alicate de Pressão Isolado 10" - Material: Aço forjado; Cabo isolado; Mordente. CURVO </t>
  </si>
  <si>
    <t>Alicate Desencapador de Fios 6 Pol. - Material do corpo do alicate: Aço carbono; Capacidade do alicate desencapador: Cortar e prensar = 0,5 mm² - 6,0 mm² / Desencapar = 0,2 mm² - 6,0 mm² | Comprimento total do alicate: 6 pol - 152 mm.</t>
  </si>
  <si>
    <t>Alicate Prensa Terminais Pré-Isolados 7 Pol. - Material do corpo: Aço carbono; Aplicação:  prensar terminais pré-isolados tipo fêmea, macho, forquilha (garfo), anel e pino, para fios e cabos com bitolas de 0,5mm² a 6,0mm²; Possui regulador de pressão</t>
  </si>
  <si>
    <t>Alicate Universal Isolado 8" - Material: Liga de aço; Formato ‎Reto;  Cabo Isolado para 1000V</t>
  </si>
  <si>
    <t>Ancinho Metálico para Jardinagem - Fabricada em aço carbono; Pintura eletrostática a pó; Cabo em madeira; Medidas: 5 Pol.</t>
  </si>
  <si>
    <t>Arco de Serra Fixo 12"-  com pintura eletrostática a pó na cor preta, lâmina de serra e cabo injetado em polipropileno</t>
  </si>
  <si>
    <t>Bandeja de Pintura 23cm - Corpo fabricado em polipropileno, possui frisos removedores do excesso de tinta; Aplicação: Serviços de pinturas em geral; Medida: 23 cm</t>
  </si>
  <si>
    <t>Broxa Retangular Plástica 18 cm x 7.5 cm - Material da Base: Plástico; Material do Cabo: Plástico; Material das Cerdas: Sintéticas; Medidas: 18 cm x 7. 5 cm x  65 mm</t>
  </si>
  <si>
    <t>Caixa de ferramentas, chapa de aço carbono, 5 gavetas, com porta-cadeado.</t>
  </si>
  <si>
    <t>Caneta esferográfica, material plástico, ponteira esfera de tugstênio, tipo escrita média, cor tinta AZUL, características adicionais: atóxica, corpo cilindrico</t>
  </si>
  <si>
    <t>Cavadeira Articulada - Material: Aço Carbono Especial; Cabo: Madeira (1,10 Metros); Tipo: Articulada; Dimensões (AxLxC): 12 cm x 11 cm x 129 cm.</t>
  </si>
  <si>
    <t>Chave de Fenda 1/2 x 10 Pol. - Especificações Técnicas: Aço; Haste niquelada e cromada; Ponta fosfatizada; Medidas: 1,2 x 10 Pol.</t>
  </si>
  <si>
    <t>Chave de Fenda 1/4 x 8 Pol. - Especificações Técnicas: Aço; Haste niquelada e cromada; Ponta fosfatizada; Medidas: 1/4 x 8 Pol.</t>
  </si>
  <si>
    <t>Chave de Fenda 1/8 x 3'' - Fabricado em aço; Haste niquelada e cromada; Cabo em polipropileno; Ponta fosfatizada; Medidas: 1/8 x 3 Pol.</t>
  </si>
  <si>
    <t>Chave de Fenda 3/16 x 8 Pol. - Especificações Técnicas: Aço; Haste niquelada e cromada; Ponta fosfatizada; Medidas: 3,16 x 8 Pol.</t>
  </si>
  <si>
    <t>Chave de Fenda Cotoco 1/4 x 1.1/2 Pol. - Fabricado em aço; Haste niquelada e cromada; Cabo em polipropileno; Ponta fosfatizada; Medidas: 1/4 x 1.1/2 Pol.</t>
  </si>
  <si>
    <t>Chave Grifo 18 Pol. - Material: ‎Ferro; Mordente em aço; Medida: 18” (450 mm); Abertura do mordente: 80mm</t>
  </si>
  <si>
    <t>Chave Inglesa 10 Pol. - Fabricada em aço; Acabamento cromado; Aplicação: apertar e soltar parafusos, porcas sextavadas ou quadradas; Abertura total da boca: 28 mm; Medida: 10 Pol.</t>
  </si>
  <si>
    <t>Chave inglesa 12 Pol. - Fabricada em aço; Acabamento cromado; Aplicação: apertar e soltar parafusos, porcas sextavadas ou quadradas; Abertura total da boca: 35 mm; Medida: 12 Pol.</t>
  </si>
  <si>
    <t>Chave Inglesa 8 Pol. -  Fabricada em aço; Acabamento cromado; Aplicação: apertar e soltar parafusos, porcas sextavadas ou quadradas; Abertura total da boca: 23 mm; Medida: 8 Pol.</t>
  </si>
  <si>
    <t>Chave Phillips 1/4 X 10 Pol - Haste em aço cromo vanádio temperada; Acabamento cromado; Ponta fosfatizada e magnetizada; Cabo injetado; Medidas: 1/4 X 10 Pol.</t>
  </si>
  <si>
    <t>Chave Phillips 1/4 x 5 Pol. - Haste em aço cromo vanádio temperada; Acabamento cromado; Ponta fosfatizada e magnetizada; Cabo injetado; Medidas: 1/4 x 5 Pol.</t>
  </si>
  <si>
    <t>Chave Phillips 3/16 x 3 Pol. - Haste em aço cromo vanádio temperada; Acabamento cromado; Ponta fosfatizada e magnetizada; Cabo injetado; Medidas: 3/16 x 3 Pol.</t>
  </si>
  <si>
    <t>Chave Phillips 3/16 x 8 pol. - Haste em aço cromo vanádio temperada; Acabamento cromado; Ponta fosfatizada e magnetizada; Cabo injetado; Medidas: 3/16 x 8"</t>
  </si>
  <si>
    <t>Chave Phillips Cotoco 1/4 x 1.1/2 Pol. - Fabricado em aço; Haste niquelada e cromada; Cabo em polipropileno; Ponta fosfatizada; Medidas: 1/4 x 1.1/2 Pol.</t>
  </si>
  <si>
    <t>Chave Phillips de 1/4 x 8 Pol. -  Haste em aço cromo vanádio temperada; Acabamento cromado; Ponta fosfatizada e magnetizada; Cabo injetado; Medidas: 1/4" x 8"</t>
  </si>
  <si>
    <t>Chave Teste Elétrico - Material da haste da chave: Aço carbono; Acabamento da haste da chave: Niquelado; Tensão de trabalho da chave Teste: 100 V~ a 500 V~</t>
  </si>
  <si>
    <t>Cinto porta ferramentas. Em nylon de alta resistência, com bolsos e cinto de fixação (engate plástico, possuir regulagem).</t>
  </si>
  <si>
    <t>Colher de Pedreiro 9 Pol. - Cabo de Madeira - Fabricada em aço carbono; Pintura Eletrostática a Pó; Lâmina com tamanho 9";  Guarnição Metálica</t>
  </si>
  <si>
    <t xml:space="preserve">Desempenadeira de Aço Lisa 250 mm X 120 mm - Material da chapa: Aço; Material do Cabo: Madeira ou Polipropileno; Uso: aplicação de calfino e massa corrida </t>
  </si>
  <si>
    <t>Desempenadeira de Madeira 120 mm x 200 mm - Material: Madeira; Medidas: 120 mm x 200 mm; Aplicação: aplicar, nivelar e espalhar uniformemente rebocos.</t>
  </si>
  <si>
    <t>Desempenadeira de Madeira 140 mm x 260 mm - Material: Madeira; Medidas: 140 mm x 260 mm; Aplicação: aplicar, nivelar e espalhar uniformemente rebocos.</t>
  </si>
  <si>
    <t xml:space="preserve">Desempenadeira em Aço Dentada 400 mm x 120 mm - Fabricada em aço; Empunhadura em madeira com haste metálica; Espaçamento entre os dentes: 10mm; Medidas: 400 mm x 120 mm </t>
  </si>
  <si>
    <t xml:space="preserve">Desentupidor de Canos e Encanamentos Espiral - Material: aço; Aplicação: Desentupimento de caixas de inspeção, calhas, saídas de vaso sanitário, tubulação de esgoto e tubulações; Com mola Rotativa; Dimensões: 5 m </t>
  </si>
  <si>
    <t xml:space="preserve">Desentupidor de Pia Sanfonada - Material: Borracha Flexível , Cor: Preta , Material Cabo: Plástico Resistente , Comprimento Cabo: 20 cm, Tipo: Sanfonado </t>
  </si>
  <si>
    <t>Desentupidor de Vaso Sanitário - Material: Borracha Flexível , Comprimento Cabo: 50 cm, Altura: 10 cm, Cor: Preta , Diâmetro: 16 cm, Material Cabo: Madeira</t>
  </si>
  <si>
    <t>Diamante Rodel Ø7 x 80mm - Haste em aço carbono zincado com disco de carboneto de tungstênio (wídia)</t>
  </si>
  <si>
    <t>Enxada Estreita Cabo 145cm -  Material: Metal; Cabo em Madeira; Mediadas: Largura 24 cm; Comprimento 145 cm</t>
  </si>
  <si>
    <t>Espátula de Aço 100 mm - Espátula com lâmina de aço inox, largura 100 mm, e cabo de madeira tratada.</t>
  </si>
  <si>
    <t xml:space="preserve">Espátula Dentada 10 cm - Material: Polipropileno; Aplicação: Acabamento de texturas decorativas. </t>
  </si>
  <si>
    <t>g ftr54vfcxnmyt6uujrurt58g6yij5jk45tfui4u356894r3h5fsrsxqwdsedagvsedfd7tiy58i6knhor6tuylkikljoj9uiipouqwwertyyuiopp´[]</t>
  </si>
  <si>
    <t>Esquadro em Aço 12 Pol. - Material: Aço Temperado; Cabo em Plástico Injetado; Tamanho: 12Pol. (30cm); Graduação: mm / pol.;  Marcação de peças em ângulos de 45° e 90°</t>
  </si>
  <si>
    <t xml:space="preserve">Estilete Profissional - Material do Corpo do Estilete: Metálico revestido com borracha termoplástica; Tipo da Lâmina: Reta segmentada; Comprimento Total: 200 mm; Largura da Lâmina (mm): 25 </t>
  </si>
  <si>
    <t>Extensão Elétrica 10 m - Cabo PP Plano 2x1,00mm²; Plugues, Tomadas e Cabos certificados pelo Inmetro; Material Antichama; Condutor de Cobre 99,9% Puro; 127V - 1100W | 220V - 2200W</t>
  </si>
  <si>
    <t>Facão 14 Pol. - Fabricado em aço com alto teor de carbono, Comprimento da lâmina do facão: 14 "; Material do cabo do facão: Madeira</t>
  </si>
  <si>
    <t>Ferro De Soldar 60w x 220v - Ferro de solda com potência de 60 watts; Voltagem 220 v; Inclui suporte</t>
  </si>
  <si>
    <t>Garfo Metálico para Jardinagem 28,3 cm - Fabricada em aço carbono; Pintura eletrostática pó; Cabo em madeira; Medidas: 283 x 72x 49 mm</t>
  </si>
  <si>
    <t>Grampos 10mm 20GA para Grampeadores Pneumáticos - Grampos 10mm para grampeadores pneumáticos; Dimensões: Largura: 11,2mm - Espessura: 0,6mm, Embalagem com 5.000 peças</t>
  </si>
  <si>
    <t>Jogo de 5 Acessórios de Pintura para Compressor de Ar - Indicado para utilização em pintura, limpeza, calibração de pneus e lubrificação de peças. Composto por pistola pneumática, pistola para limpeza, mangueira de ar espiral, calibrador de pneus com manômetro e pulverizador pneumático com bico longo.</t>
  </si>
  <si>
    <t>Jogo de Brocas 3 Pontas para Madeira com 8 Peças - Material em aço carbono, Composto por 8 peças: Brocas 3 pontas: 3,0 - 4,0 - 5,0 - 6,0 - 7,0 - 8,0 - 9,0 e 10,0 mm</t>
  </si>
  <si>
    <t>Jogo de Brocas Chatas de Aço Carbono para Madeira 1/4-1Pol - Jogo de brocas chatas de aço carbono para madeira, indicado para lâminas finas de madeira e derivados, sendo: Jogo com 7 peças, com medidas: 1/4", 5/16", 3/8", 1/2", 5/8", 3/4", 1"</t>
  </si>
  <si>
    <t>Jogo de Brocas de aço rápido de 1/16 a 3/8 Pol. com 21 Peças - Acompanha estojo plástico com marcações de medidas, para armazenamento das ferramentas; Medidas das peças: 1/16 - 5/64 - 3/32 - 7/64 - 1/8 - 9/64 - 5/32 - 11/64 - 3/16 -  13/64 - 7/32 - 15/64 - 1/4 - 17/64 - 9/32 - 19/64 - 5/16 - 21/64 - 11/32 - 23/64 - 3/8”</t>
  </si>
  <si>
    <t>Jogo de brocas SDS Plus, 5 peças, de 6 a 10mm, uso concreto.</t>
  </si>
  <si>
    <t>Jogo de Brocas Widea 3 a 10mm - Acabamento brilhante; Aplicações em construção civil/alvenaria; Acompanha estojo plástico com marcações de medidas, para armazenamento das ferramentas; Contém 08 peças, sendo de medidas:- 3mm – 4mm – 5mm – 6mm – 7mm – 8mm – 9mm – 10mm</t>
  </si>
  <si>
    <t>Jogo de Chave Allen com 9 Peças - Fabricado em aço cromo - vanádio; Acabamento  fosfatizada e escurecida; Medidas das Chaves: 1.5, 2, 2.5, 3, 4, 5, 6, 8 e 10 mm</t>
  </si>
  <si>
    <t>Jogo de Chave Combinada Boca/Estria - Material: Aço Forjado; Composto por 12 chaves; Medidas das chaves: 6mm a 22mm</t>
  </si>
  <si>
    <t>Jogo de chave Tork Longa_T10 - T50 (9 peças)</t>
  </si>
  <si>
    <t>Jogo de Serras Copo 6 Peças - Fabricados em aço carbono; Aplicação: Furar madeiras em geral, gesso, DryWall, placas de acrílico, PVC e plásticos; Conteúdo: Serra copos: 32 /38 / 44 / 54 mm; 1 Chave allen de fixação; 1 Broca de centro</t>
  </si>
  <si>
    <t>Jogo de Soquetes e Ponteiras de Encaixe 1/4 Pol. -  Jogo com 33 Peças, sendo: 1 Estojo;  12 soquetes sextavados (4 mm, 4,5 mm, 5 mm, 5,5 mm, 6 mm, 7 mm, 8 mm, 9 mm, 10 mm, 11 mm, 12 mm e 13 mm) :: 1 catraca reversível :: 2 extensões (50 mm e 100 mm) :: 1 cabo T :: 1 cabo quadrado :: 1 junta universal :: 5 soquetes allen (3 mm, 4 mm, 5 mm, 6 mm e 8 mm) :: 5 soquetes fenda (3 mm, 4 mm, 5 mm, 6 mm e 7 mm) :: 2 soquetes phillips (PH1 e PH2) :: 3 chaves allen (1,5 mm, 2 mm e 2,5 mm)</t>
  </si>
  <si>
    <t>Kit 5 molas para Curvar tubos (1/4’, 3/8’, 1/2’, 5/8’, 5/16’) , comprimento total de 30 cm a 35cm, Marca EOS ou similar. uso ar condicionado/refrigeração.</t>
  </si>
  <si>
    <t>Lanterna Holofote Recarregável à Prova D'água - Recarregável Energia 110/250v -50/60Hz; Led durável com super brilho branco; Longo alcance de 500 metros; Potência: 30W 6000 lumens; Tensão da Bateria: 5.5V.; Autonomia da Bateria: 10 Horas; Tempo de Recarga: 8-12 Horas; Dimensões: 24,9 cm x 16,2 cm</t>
  </si>
  <si>
    <t>Linha de Pedreiro Trançada 100 m -  Material: PE (Polietileno); Carretel com 100 Metros; Aplicação: Indicado para Construção Civil para Alinhamento em Geral</t>
  </si>
  <si>
    <t>Livro Termo de Ocorrência, capa dura, medindo aproximadamente 22x33 cm, com 50 folhas.</t>
  </si>
  <si>
    <t>Mangueira para Nível  3/8”X1,5MM -  Material: Plástico , Aplicação: Medida De Nível , Cor: Cristal , Diâmetro Interno: 3/8 Pol.</t>
  </si>
  <si>
    <t>Marreta Oitavada 1Kg - Cabeça forjada e temperada em aço carbono especial; Cabeça com acabamento envernizado; Cabo em madeira envernizada; Comprimento total:320 mm</t>
  </si>
  <si>
    <t>Marreta Oitavada 500 g - Cabeça forjada e temperada em aço carbono especial; Cabeça com acabamento envernizado; Cabo em madeira envernizada; Fixação por cunha metálica; Comprimento da cabeça: 89 mm; Comprimento total:255 mm; Diâmetro do batente: 30 mm</t>
  </si>
  <si>
    <t>Martelo Bola 500g - Cabeça em aço resistente, Cabo em madeira legítima; Peso: 500g; Comprimento total: 330 mm; Comprimento da cabeça: 100 mm; Diâmetro da cabeça: 25 mm</t>
  </si>
  <si>
    <t>Martelo de Borracha 60mm - Material da Cabeça: Borracha; Diâmetro da Cabeça do Martelo: 60,0 mm; Material do Cabo: Madeira</t>
  </si>
  <si>
    <t>Máscara de Solda Automática - Área De Visão 42X92mm; Proteção Uv/Iv Din 13; Estado Visível Din 4; Escurecimento Din 9 ~ Din 13; Tempo De Polarização 0,0001 Seg; Tempo De Despolarização 0,20 ~ 1,00Seg; Peso 0,49 Kg. Marca / Modelo de Referência: TORK MSEA-901</t>
  </si>
  <si>
    <t>Multimetro Digital com Alicate Amperimetro - Realiza a medição de correntes, tensão, resistência e continuidade; Acompanha ponta de prova, bateria e um estojo exclusivo; Mede tensão contínua e alternada, corrente alternada até 1000A, resistência; Realiza teste de diodo e continuidade; Teste de continuidade com bipe; Com congelamento de leitura e picos; Chave seletora rotativa de funções</t>
  </si>
  <si>
    <t>Multímetro Digital Profissional Portátil - Realize medições de tensão contínua e alternada, corrente contínua, resistor, transistores e diodos; - Possui visor LCD 0,5” de altura e 3 1/2 dígitos; Alimentação: Bateria 9V (Inclusa), com indicação de bateria fraca; Acompanha cabos para teste; Desligamento Automático Após: Aprox. 20±10 minutos - Ideal para laboratórios, oficinas, bricolagem e uso doméstica; Aviso sonoro com Beep - Material emborrachado - Dimensões: 14 x 7,5 x 4 (AxLxC) - Peso: Aproximadamente 400g</t>
  </si>
  <si>
    <t>Nível de Alumínio 14 Pol. -  Corpo De Alumínio; Régua Graduada; Possui: 3 Bolhas de Nível</t>
  </si>
  <si>
    <t>Pá Ajuntadeira de Bico n.° 3 - Fabricada em aço carbono; Pintura eletrostática a pó; Cabo em Madeira; Dimensões: 1.025 mm x 269 mm x 161 mm.</t>
  </si>
  <si>
    <t>Pá Quadrada com Cabo de Madeira 71cm - Fabricada em aço carbono; Pintura eletrostática a pó; Cabo em Madeira com acabamento envernizado</t>
  </si>
  <si>
    <t>Pazinha Larga para Jardinagem 30cm - Fabricada em aço carbono; Pintura eletrostática a pó; Cabo em madeira; Medidas: 6,4 cm x 8,3 cm x 30,2 cm</t>
  </si>
  <si>
    <t>Pé de Cabra Forjado 24 Pol. - Corpo em aço forjado com secção hexagonal; Comprimento: 24” (60 cm); Espessura do Corpo: 19 mm</t>
  </si>
  <si>
    <t>Peneira de Aro Plástico para Areia - Tela em arame galvanizado; Diâmetro da peneira: 55 cm; Malha da Peneira: 10; Material do aro da peneira: Plástico</t>
  </si>
  <si>
    <t>Peneira de Aro Plástico para Areia 55 cm - Tela em arame galvanizado; Diâmetro da peneira: 55 cm; Malha da Peneira: 8; Fio da Peneira: 28; Material do aro da peneira: Plástico</t>
  </si>
  <si>
    <t>Pente Aletas Plastica 6 Pontas - Material: Plástico; Pentes de: 8, 9, 10, 12, 14, 15; Aplicação: Função de limpar e desentortar aletas de condensadores e evaporadores.</t>
  </si>
  <si>
    <t>Picareta Chibanca com Cabo de Madeira de 90cm - Picareta forjada em aço carbono; Cabo de madeira; Tamanho do cabo: 90 cm; Dimensões gerais: 905 x 378 x 98 mm</t>
  </si>
  <si>
    <t>Picareta com Cabo de Madeira de 95 cm - Fabricado em aço especial; Cabo de madeira; Extremidades levemente afiadas; Tamanho total: 95 cm</t>
  </si>
  <si>
    <t>Pincel de pelo de 2 cm - Material Cerdas: Pelo De Malta , Tamanho: 3/4 POL, Tipo Cabo: Curto , Material Cabo: Madeira , Formato: Retangular</t>
  </si>
  <si>
    <t>Pincel de pelo de 4 cm - Material Cerdas: Pelo De Malta , Tamanho: 1. 1/2 POL, Tipo Cabo: Curto , Material Cabo: Madeira , Formato: Retangular</t>
  </si>
  <si>
    <t>Pincel de pelo de 8 cm - Material Cerdas: Pelo De Malta , Tamanho: 3 POL, Tipo Cabo: Curto , Material Cabo: Madeira , Formato: Retangular</t>
  </si>
  <si>
    <t>Pino 15mm para Pinador Pneumático - Especificações Técnicas:  :: Comprimento: 15 mm :: Tipo: Pino F :: Quantidade da Embalagem: 5.000 :: Dimensões do pino: 15 x 1,0 x 1,25 mm</t>
  </si>
  <si>
    <t>Ponteiro Sextavado 8 Pol. - Corpo em aço especial; Barra sextavada; Dimensões: Largura: 1,9 cm x Altura: 0,6 cm x Comprimento: 20 cm.</t>
  </si>
  <si>
    <t>PRANCHETA em acrílico, com prendedor metálico, formato oficio 2, dimensões 216 x 330 mm</t>
  </si>
  <si>
    <t>Prumo de Metal para Parede 500 g - Material do Corpo do Prumo : Metal; Material da Base de Apoio do Prumo: Madeira; Massa do Prumo: 500 g</t>
  </si>
  <si>
    <t>Régua de Alumínio para Pedreiro 2 m - Material: Alumínio; Comprimento da Régua: 2,0 m; Largura da Régua: 49,7 mm; Altura da Régua: 25,5 mm</t>
  </si>
  <si>
    <t>Rolo de Espuma Amarela 5 cm - Rolo De Espuma Poliester Amarelo para Pintura; com Cabo Pop 9Cm; Aplicação : Ideal para Látex, PVA e Acrílica a base de água; Com Haste</t>
  </si>
  <si>
    <t>Rolo de Espuma Amarela 9 cm - Rolo De Espuma Poliester Amarelo para Pintura; com Cabo Pop 9Cm; Aplicação : Ideal para Látex, PVA e Acrílica a base de água; Com Haste</t>
  </si>
  <si>
    <t>Rolo de Lã de Carneiro 15 cm  - Material do rolo para pintura: Lã sintética; Suporte do rolo para pintura: Com suporte metálico</t>
  </si>
  <si>
    <t>Rolo de Lã de Carneiro 23 cm -Material do rolo para pintura: Lã sintética; Suporte do rolo para pintura: Com suporte metálico</t>
  </si>
  <si>
    <t>Rolo para Textura/Decoração 23 cm - Tipo: Cabelo de Anjo; Aplicação: Decoraçâo e efeitos especiais; Medidas: 23 x 5.3 x 5.3 cm; 118 g; Sem Haste.</t>
  </si>
  <si>
    <t>Serrote Dobrável para Poda 12,5 Pol. - Material da lâmina do serrote: Aço carbono; Material do cabo do serrote: Plástico rígido ABS; Dobrável; Medidas: 240 mm x 420 mm x 190 mm</t>
  </si>
  <si>
    <t>Talhadeira Sextavada 6 Pol. - Corpo em aço especial; Barra sextavada; Têmpera por indução nas duas extremidades</t>
  </si>
  <si>
    <t>Talhadeira Sextavada 8 Pol. - Corpo em aço especial; Barra sextavada; Têmpera por indução nas duas extremidades</t>
  </si>
  <si>
    <t>Tesoura de Poda - Lâminas em aço carbono temperado com afiação otimizada; Cabo ergonômico curvo, com batentes internos; Eixo de corte centralizado; Diâmetro de corte máximo admitido: 17 mm</t>
  </si>
  <si>
    <t>Tesoura para Cerca-Viva/Grama 12 Pol. - Lâminas lisas fabricadas em aço carbono; Cabo em madeira com acabamento envernizado; com guarnição metálica.</t>
  </si>
  <si>
    <t>Tesoura Para Corte de Chapa 10 Pol. - Tipo Aviação; Corte Reto; Mecanismo de alavanca dupla; Cabo emborrachado</t>
  </si>
  <si>
    <t>Torquês para Armador 9" -  Material Aço Carbono; Material do Cabo: Plástico; Aplicação: cortar, apertar e dobrar arames e ferros; Medida: 9 Pol.</t>
  </si>
  <si>
    <t>Trena com Caixa Plástica Emborrachada 5 m - Com caixa plástica emborrachada; Comprimento: 5 metros; Largura da fita 3/4"</t>
  </si>
  <si>
    <t>Vassoura Metálica Fixa 18 Dentes - Fabricada em aço carbono; Pintura eletrostática a pó; Possui 18 dentes de arame; Cabo em madeira; Medidas: 153.4 cm x 37.5 cm x 9.5 cm</t>
  </si>
  <si>
    <t>VALOR TOTAL</t>
  </si>
  <si>
    <t>CUSTO ESTIMADO MENSAL POR EMPREGADO</t>
  </si>
  <si>
    <r>
      <rPr>
        <b/>
        <sz val="10"/>
        <color theme="0"/>
        <rFont val="Calibri"/>
        <charset val="134"/>
        <scheme val="minor"/>
      </rPr>
      <t xml:space="preserve">MATERIAIS (POSTO: </t>
    </r>
    <r>
      <rPr>
        <b/>
        <sz val="10"/>
        <color rgb="FFFFFF00"/>
        <rFont val="Calibri"/>
        <charset val="134"/>
        <scheme val="minor"/>
      </rPr>
      <t>TÉCNICO DE MANUTENÇÃO PREDIAL</t>
    </r>
    <r>
      <rPr>
        <b/>
        <sz val="10"/>
        <color theme="0"/>
        <rFont val="Calibri"/>
        <charset val="134"/>
        <scheme val="minor"/>
      </rPr>
      <t>)</t>
    </r>
  </si>
  <si>
    <r>
      <rPr>
        <b/>
        <sz val="10"/>
        <color theme="0"/>
        <rFont val="Calibri"/>
        <charset val="134"/>
        <scheme val="minor"/>
      </rPr>
      <t xml:space="preserve">MATERIAIS (POSTO: </t>
    </r>
    <r>
      <rPr>
        <b/>
        <sz val="10"/>
        <color rgb="FFFFFF00"/>
        <rFont val="Calibri"/>
        <charset val="134"/>
        <scheme val="minor"/>
      </rPr>
      <t>JARDINEIRO</t>
    </r>
    <r>
      <rPr>
        <b/>
        <sz val="10"/>
        <color theme="0"/>
        <rFont val="Calibri"/>
        <charset val="134"/>
        <scheme val="minor"/>
      </rPr>
      <t>)</t>
    </r>
  </si>
  <si>
    <r>
      <rPr>
        <b/>
        <sz val="10"/>
        <color theme="0"/>
        <rFont val="Calibri"/>
        <charset val="134"/>
        <scheme val="minor"/>
      </rPr>
      <t xml:space="preserve">MATERIAIS (POSTO: </t>
    </r>
    <r>
      <rPr>
        <b/>
        <sz val="10"/>
        <color rgb="FFFFFF00"/>
        <rFont val="Calibri"/>
        <charset val="134"/>
        <scheme val="minor"/>
      </rPr>
      <t>PORTARIA</t>
    </r>
    <r>
      <rPr>
        <b/>
        <sz val="10"/>
        <color theme="0"/>
        <rFont val="Calibri"/>
        <charset val="134"/>
        <scheme val="minor"/>
      </rPr>
      <t>)</t>
    </r>
  </si>
  <si>
    <r>
      <rPr>
        <b/>
        <sz val="10"/>
        <color theme="0"/>
        <rFont val="Calibri"/>
        <charset val="134"/>
        <scheme val="minor"/>
      </rPr>
      <t xml:space="preserve">MATERIAIS (POSTO: </t>
    </r>
    <r>
      <rPr>
        <b/>
        <sz val="10"/>
        <color rgb="FFFFFF00"/>
        <rFont val="Calibri"/>
        <charset val="134"/>
        <scheme val="minor"/>
      </rPr>
      <t>ELETRICISTA</t>
    </r>
    <r>
      <rPr>
        <b/>
        <sz val="10"/>
        <color theme="0"/>
        <rFont val="Calibri"/>
        <charset val="134"/>
        <scheme val="minor"/>
      </rPr>
      <t>)</t>
    </r>
  </si>
  <si>
    <r>
      <rPr>
        <b/>
        <sz val="10"/>
        <color theme="0"/>
        <rFont val="Calibri"/>
        <charset val="134"/>
        <scheme val="minor"/>
      </rPr>
      <t xml:space="preserve">MATERIAIS (POSTO: </t>
    </r>
    <r>
      <rPr>
        <b/>
        <sz val="10"/>
        <color rgb="FFFFFF00"/>
        <rFont val="Calibri"/>
        <charset val="134"/>
        <scheme val="minor"/>
      </rPr>
      <t>TÉCNICO REFRIGERAÇÃO</t>
    </r>
    <r>
      <rPr>
        <b/>
        <sz val="10"/>
        <color theme="0"/>
        <rFont val="Calibri"/>
        <charset val="134"/>
        <scheme val="minor"/>
      </rPr>
      <t>)</t>
    </r>
  </si>
  <si>
    <t>EQUIPAMENTOS</t>
  </si>
  <si>
    <t>Andaime Tubular - Andaime Material: Aço Carbono , Modelo: Tubular Modulado, Acessórios: Diagonal, Rodízio, Ferro, Painel Horizontal, Pranchão, Características Adicionais: Tipo "H" , Altura: 1,00 X 1,00</t>
  </si>
  <si>
    <t>Aspirador de Pó e Líquidos 1.400W - Potência: 1.400 W; Vácuo: 140 mbar; Filtro: Espuma e Pano Lavável; Volume Total: 10 Litros; Cabo Elétrico: 2 Metros; Acessórios: 1 BicoCanto e escova. 1 Mangueira de 1,5 m. 3 extensores de plástico. 1 BicoMúltiplo para carpetes e piso frio. 1 Filtro de espuma lavável. 1 Saco para pó de pano lavável.</t>
  </si>
  <si>
    <t>Bomba de vácuo de 12 CFM de duplo estágio - Potência 1HP, 750W; Voltagem Bivolt; Vácuo máximo 15 mícron / 0.003 mbar / 2x10 Pa; Capacidade para vários refrigerantes: A bomba está apta para ser utilizada com sistemas R-22, R-407C, R-410a, R-404, assim como o sistema R-134a e outros, na condição de troca do lubrificante antes da troca do refrigerante; Dupla conexão de entrada: possui uma entrada em "T" com conexão de 1/4 MFL e 3/8 MFL, para conectar qualquer tipo de mangueira ou manifold; Deslocamento 10 , 12 CFM / 283 L/M. Acessórios inclusos 01 Bomba de Vácuo, 01 Cabo de alimentação, 01 frasco de óleo para bomba.</t>
  </si>
  <si>
    <t>Capacímetro Digital - Display: LCD de 3 1/2 Dígitos , Características Adicionais: Com Holster, Entrada Protegida Por Fusível , Precisão: 0,5 PER, Capacitância Nominal: 0.1pf A 20.000 MICRO</t>
  </si>
  <si>
    <t>Carrinho de Mão Preto com Pneu de 60 Litros - Produzido com chapas de aço; Capacidade da Caçamba: 60 Litros; Caçamba: 46 cm x 65 cm x 85 cm; Alça: 1,20 cm x 34 cm x 1,45 cm; Roda: Pé: 1,50mm; RPC 628 – 325.8; 360mm; Aro: ARC 8 CP Cubo PP 0,90mm (CH20)</t>
  </si>
  <si>
    <t>Chave Grifo Tipo Americana 36 Pol. - Material do corpo da chave: Aço forjado; Acabamento da Chave: Pintado e polido; Capacidade de abertura da chave Grifo: 102 mm</t>
  </si>
  <si>
    <t>Conjunto de Serra Copo Bi metálico com 12 Unidades -  kit serra copo diamantado para parede e porcelanato, contendo: 9 Serras copos, tamanhos: 3/4", 7/8", 1-1/8", 1-3/8", 1-1/2", 1-3/4", 2", 2-1/4", 2-1/2" :: 1 Haste de Mandril 3/8" :: 1 Haste de Mandril 7/16" :: 1 Adaptador de Mandril</t>
  </si>
  <si>
    <t>Conjunto Flangeador Excêtrico - Componentes: Corpo Base / Mordente / Ponteiras / Cortador Tubo; Aplicação: Tubulação Metálica; Sistema Medida Mordente: Métrico; Sistema Medida Ponteiras: Métrico; Características Adicionais: Alargador De Tubo 1/8 Pol a 3/4 Pol; Características Adicionais: com limitador de torque, 01 Morsa polegadas 1/4, 5/16, 3/8, 1/2, 5/8, 3/4, 01 Morsa Milímetros 6, 8, 10, 12, 16, 19; 1 Cortador de Tubos; 1 Rebarbador / Escareador; 1 Maleta Organizadora.</t>
  </si>
  <si>
    <t>Conjunto Manifold  - Componentes: 2 Vias, 3 Mangueiras 900mm Para R12/R22/R502/R410A E Cor , Aplicação: Manutenção Central De Ar Condicionado , Características Adicionais: Escala Baixa 0 A 30 Mmhg, 0 A 250 Psig (Manovacuô)</t>
  </si>
  <si>
    <t>Cortador de Cerâmicas - Capacidade de corte do cortador de cerâmica manual: 510 mm; Capacidade de corte diagonal do cortador de cerâmica manual: 360 mm; Dimensões (C x L x A): 630 x 160 x 90 mm</t>
  </si>
  <si>
    <t>Curvador de Tubos Manual 16 mm - Capacidade: tubos de cobre até 16mm (5/8"); Capacidade de curvatura: 180°; Possui um braço fixo para alinhar o tubo; Contém escalas para indicar o grau desejado a ser dobrado e presilha para segurar o tubo.</t>
  </si>
  <si>
    <t>Detector de Vazamentos Eletrônico - Detecta vazamento em todos gases halogêneos. Detecta vazamento em gases CFC. ex: R12/R11/R500R503/etc Detecta vazamento em gases HFC. ex: R123/R22/R410a/R134a/etc. Detecta vazamento de óxido de etileno em equipamento de esterilização hospitalar. Detecta SF-6 em disjuntores de alta voltagem. Detecta gases halogenados em sistema anti-incêndio. Acessórios Inclusos 01 maleta plástica, 01 detector de vazamento, 01 manual de instrução, 01 sonda extra de detecção, 01 jogo de pilhas. Marca / Modelo de Referência: EOS-LD200</t>
  </si>
  <si>
    <t>Escada Articulada 4x4 com 16 Degraus de Alumínio - Perfil estrudado de alumínio, articulações em aço galvanizado e sapatas emborrachadas antiderrapantes; Possui extensão lateral para maior estabilidade, degraus antiderrapantes com maior área de contato; Contém 16 degraus; Carga máxima de trabalho: 150Kg; Dimensão fechada: 410 x 270 x 950 mm</t>
  </si>
  <si>
    <t xml:space="preserve">Escada Extensiva Fibra de Vidro 4.20 m x 7.20 m - Confeccionados em fibra de vidro; Ddegraus das escadas são fabricados com alumínio 6061 com formato em D; Cinta de apoio para poste em correia lonada; Sapatas de Borracha antiderrapante </t>
  </si>
  <si>
    <t>Esmerilhadeira - Tipo: Angular , Voltagem: 110/220 V, Potência: 840 W, Rotação: 11.000 RPM, Diâmetro Disco: 4 1/2 PO</t>
  </si>
  <si>
    <t>Furadeira elétrica impacto profissional - Furadeira de impacto; tensão: 220v; potência: 800w; protetor de cabo articulado: flexibilidade e durabilidade; função de reversão e comutador mecânico de 2 velocidades; embreagem de segurança: proteção no caso de bloqueio súbito da ferramenta/acessório; botão trava para trabalhos contínuos; revestimento softgrip para um manuseamento mais fácil; nº de rotações (sem carga): 0 - 1100/ 3000 rpm; mandril: 1/2" / 20unf; conteúdo da embalagem: empunhadeira auxiliar, limitador de profundidade, chave de mandril e maleta</t>
  </si>
  <si>
    <t xml:space="preserve">Grampeador e Pinador Elétrico - Ajuste de potência alta e baixa para controlar a intensidade da aplicação de grampos :: Trabalha em uma variedade de materiais duros e macios :: O mecanismo de carregamento ANTI-JAM (Antibloqueio) opera de maneira suave e eficiente :: Empunhadura proporciona conforto extra no trabalho :: Encaixe compacto para se adaptar a cantos e bordas - Especificações Técnicas: :: Tensão: 220V :: Cabo de alimentação de 2,4m :: Suporta Grampos de: 6 a 14mm :: Suporta Pinos de: 12 e 15mm </t>
  </si>
  <si>
    <t>Lavadora de Alta Pressão - Modelo: Monofásico, Vazão: 300 L/H, Tipo: Lava-Jato , Características Adicionais: Rodas, Gatilho Auto-Desligável, Misturador, Pistola , Tensão: 110/220 V, Pressão: 1800 PS</t>
  </si>
  <si>
    <t>Lixadeira Orbital Profissional 250W 220V - Voltagem 220v; Acessórios Inclusos: 01 Lixa, 01 Perfurador de lixa, 01 Saco para pó; Dimensões (LxAxP/cm) 11 x 14 x 17; Dimensões da Lixa (cm) ¼ - 105x114mm; Empunhadura: Ergonômica e Emborrachada; Peso Líquido (Kg) 1,16 kg; Potência (W) 250 W; Voltagem 220V; Órbitas por Minuto (OPM) 14.000 OPM</t>
  </si>
  <si>
    <t xml:space="preserve">Maçarico Manual Portátil - Tipo Gás: Mapp; Temperatura Chama: Até 1.800 °C; Tipo Chama: Neutra; Aplicação: Tubo Cobre / Latão / Alumínio / Aço; Características Adicionais: Acendimento Automático, Bico com giro de 360°, Bico em aço inox, trava de segurança contra acionamento acidental (desligado), trava do gatilho acionado (ligado) e regulador de gás manual. </t>
  </si>
  <si>
    <t>Maquina De Solda Inversora 220v - Frequência: 60 Hz; Potência: 7800 W; Tensão no vazio: 70 ~ 76 V; Amperagem: 20 ~ 180 A; Peso: 1,85 Kg; Dimensões (C x L x A): 208 x 85 x 132 mm. Itens Inclusos: Cabo de garra negativa; Cabo pinça do eletrodo; Máscara de proteção. Marca / Modelo de Referência: TORK KAB 180</t>
  </si>
  <si>
    <t>Moto Esmeril Monofásico 6 Pol. 360W - Potência: 360W; Frequência: 60 Hz; Tensão: 220V; Rotação: 3450 rpm; Medidas do rebolo indicado (diâm. x esp. x furo): 6” x 5/8” x 1/2"; Diâmetro do eixo: 1/2" - 12,7mm. Acompanha: 2 Rebolos retos de 6” x 5/8” x 1/2", sendo 1 grão fino e 1 grão grosso</t>
  </si>
  <si>
    <t>Motocompressor 8,5 Pés 2 HP 25L Monofásico - Compressor de pistão; Aplicação:serviços de pintura em geral, calibragem de pneus e inflamento de objetos. Especificações Técnicas:Deslocamento teórico (pcm): 8,5 :: Reservatório: 25L :: Tensão: 220V Monofásico :: Dimensões do Produto LxAxP: 270 x 640 x 655mm :: Peso Líquido (kg): 24,8 :: Potência do motor (hp): 2 :: Pressão de Operação Máxima (lbf/pol²): 120 :: Pressão de Operação Mínima (lbf/pol²): 80 :: Unidade Compressora - Nº de Estágios: 1
:: Unidade Compressora - Nº de Pistões: 1. Marca / Modelo de Referência:Schulz Pratic Air CSI 8,5/25</t>
  </si>
  <si>
    <t>Motocompressor de Ar Direto 1/2HP Bivolt com Kit para Pintura - Capacidade de produção de ar: 2,3 pcm; Potência do motor: 1/2CV (HP); Pressão máxima de trabalho: 40 lbf/pol²; Tensão: 110/220V com chave seletora; Rotação: 1.750RPM; 1 Compressor de ar direto. Acompanha: 1 pistola para pintura (bico jato leque), 1 bico jato dirigido para pistola de pintura, 1 bico para encher bola, 1 medidor de pressão para pneus, 1 conector 1/4" para engate rápido rosca macho, 1 bico para encher pneu, 1 pistola para limpeza e 1 mangueira espiral de 5 m (1 ponta rosca fêmea / 1 ponta engate rápido - ambos 1/4").</t>
  </si>
  <si>
    <t>Parafusadeira à Bateria - Torque Mínimo: 6/15 Nm; Velocidade de Rotação sem Carga (rpm): 0-700; Tensão/Voltagem: bivolt / 12V; Alimentação: Bateria; Mandril: 1/4", 6mm; Dimensões: Altura - 18,50 cm x Largura - 7,30 cm x Profundidade - 15,50 cm, Peso: 900 g - intervalo de tolerância das dimensões: 10% (+ -). Características Adicionais: Bateria inteligente de 12V; Indicador do nível de carga da bateria; Tecnologia ECP: protege eletronicamente as células da bateria; Punho ergonômico; Interruptor de velocidade variável; com o mandril de manga simples; com função de freio do motor; Conteúdo da Embalagem: 1 Parafusadeira e Furadeira à Bateria, 1 Carregador bivolt, 1 Maleta plástica, 10 Bits, 1 Extensor universal e Manual de instruções; Garantia Mínima: 12 (doze) meses. Marca / Modelo de Referência: Bosch GSR 1000 Smart ou similar.</t>
  </si>
  <si>
    <t>Serra de Bancada 1800W 10 Pol. - Características:Escala inteligente com duas escalas :: Entalhe em forma de andorinha ajuda na configuração da cerca sem desvio :: Com rodas para transporte e armazenamento. Especificações Técnicas: Potência: 1800W :: Tensão: 220V :: Velocidade: 4800 RPM :: Diâmetro dos disco: 10" (254mm) :: Tamanho da mesa: 560mm X 680mm :: Tamanho da extensão: 560mm X 1040mm :: Capacidade de corte: 660mm :: Capacidade de corte: 90° 80mm :: Capacidade de corte: 45° 50mm :: Peso: 27,2Kg. Conteúdo da Embalagem: Serra de Bancada 1800W 10" :: Disco de 10" (254mm) :: Guia lateral para cortes 90° :: Guia lateral para cortes 45° :: Guarda de proteção :: Suporte metálico. Marca / Modelo de Referência: STANLEY-SST1801</t>
  </si>
  <si>
    <t>Serra Mármore 1.300W - Potência: 1.300 NaN, Diâmetro Disco: 110 NaN, Diâmetro Furo Disco: 20 NaN, Voltagem: 220 NaN, Características Adicionais: Alto Torque, Rolamento Vedado Contra Pó.</t>
  </si>
  <si>
    <t>Serra tico-tico 500 W- Rotação: 3.100 RPM, Capacidade Corte Madeira: 55 MM, Capacidade Corte Aço: 6 MM, Capacidade Corte Alumínio: 10 MM, Aplicação: Marcenaria , Potência: 500 W, Tensão: 110/220</t>
  </si>
  <si>
    <t>Soprador Térmico 2000W com 3 Estágios - Especificações Técnicas::: Número de estágio: 03 estágios;:: Potência 1° estágio: 80 W; :: Temperatura 1° estágio: 50º C; :: Fluxo de ar 1° estágio: 500 Litros/min; :: Potência 2° estágio: 1.000 W; :: Temperatura 2° estágio: 350° C; :: Fluxo de ar 2°; estágio: 300 Litros/min; :: Potência 3° estágio: 2.000 W; :: Temperatura 3° estágio: 550° C; :: Fluxo de ar 3° estágio: 500 Litros/min; :: Tensão (V): 220V; :: Frequência: 60 Hz; :: Segue norma: ABNT NBR IEC 60335-1 e IEC 60335-2-45; :: Massa aproximada(Kg): 700g. Marca / Modelo de Referência: VONDER-6001020127</t>
  </si>
  <si>
    <t xml:space="preserve">Torno / Morsa de Bancada 8 Pol. - Mordentes em aço temperado e cementado; Mordentes substituíveis; Ferro fundido nodular; fuso forjado com rosca trapezoidal; Pintura eletrostática. </t>
  </si>
  <si>
    <t>Vacuômetro Analógico -  Material: Latão , Tipo: Portátil , Modelo: Analógico , Capacidade: 250 , Características Adicionais: Calibrado, Agulha Latão, Escala De O A 76 Cm/Hg</t>
  </si>
  <si>
    <t>Cortador de grama elétrico - Tipo carrinho; com saída lateral rendimento aproximado  de 800m ² /h rodas de termoplástico com bucha sinterizada, base em chapa de aço de 1,9mm de espessura tamanho das rodas: dianteiras - 203 mm / traseiras - 305 mm lâmina em aço especial, de 3mm de espessura, com têmperatura por indução no fio de corte rotação: 60hz voltagem: 220v potência: 2500w motor: monofásico rotação 3600 rpm faixa de corte: 48cm</t>
  </si>
  <si>
    <t>Roçadeira elétrica 1200W. Lâmina/Carretel Nylon - Motor 1200W, Carretel de Nylon duplo com sistema bate libera, lâmina (faca) de 3 pontas, largura máxima corte: 380mm e gatilho com trava de segurança. voltagem: 220v</t>
  </si>
  <si>
    <t>MANUTENÇÃO MENSAL</t>
  </si>
  <si>
    <t>DEPRECIAÇÃO MENSAL</t>
  </si>
  <si>
    <t>CUSTO TOTAL ESTIMADO MENSAL POR EMPREGADO</t>
  </si>
  <si>
    <r>
      <rPr>
        <b/>
        <sz val="10"/>
        <color theme="0"/>
        <rFont val="Calibri"/>
        <charset val="134"/>
        <scheme val="minor"/>
      </rPr>
      <t xml:space="preserve">EQUIPAMENTOS (POSTO: </t>
    </r>
    <r>
      <rPr>
        <b/>
        <sz val="10"/>
        <color rgb="FFFFFF00"/>
        <rFont val="Calibri"/>
        <charset val="134"/>
        <scheme val="minor"/>
      </rPr>
      <t>TÉCNICO DE MANUTENÇÃO PREDIAL</t>
    </r>
    <r>
      <rPr>
        <b/>
        <sz val="10"/>
        <color theme="0"/>
        <rFont val="Calibri"/>
        <charset val="134"/>
        <scheme val="minor"/>
      </rPr>
      <t>)</t>
    </r>
  </si>
  <si>
    <r>
      <rPr>
        <b/>
        <sz val="10"/>
        <color theme="0"/>
        <rFont val="Calibri"/>
        <charset val="134"/>
        <scheme val="minor"/>
      </rPr>
      <t xml:space="preserve">EQUIPAMENTOS (POSTO: </t>
    </r>
    <r>
      <rPr>
        <b/>
        <sz val="10"/>
        <color rgb="FFFFFF00"/>
        <rFont val="Calibri"/>
        <charset val="134"/>
        <scheme val="minor"/>
      </rPr>
      <t>ELETRICISTA</t>
    </r>
    <r>
      <rPr>
        <b/>
        <sz val="10"/>
        <color theme="0"/>
        <rFont val="Calibri"/>
        <charset val="134"/>
        <scheme val="minor"/>
      </rPr>
      <t>)</t>
    </r>
  </si>
  <si>
    <r>
      <rPr>
        <b/>
        <sz val="10"/>
        <color theme="0"/>
        <rFont val="Calibri"/>
        <charset val="134"/>
        <scheme val="minor"/>
      </rPr>
      <t xml:space="preserve">EQUIPAMENTOS (POSTO: </t>
    </r>
    <r>
      <rPr>
        <b/>
        <sz val="10"/>
        <color rgb="FFFFFF00"/>
        <rFont val="Calibri"/>
        <charset val="134"/>
        <scheme val="minor"/>
      </rPr>
      <t>TÉCNICO REFRIGERAÇÃO</t>
    </r>
    <r>
      <rPr>
        <b/>
        <sz val="10"/>
        <color theme="0"/>
        <rFont val="Calibri"/>
        <charset val="134"/>
        <scheme val="minor"/>
      </rPr>
      <t>)</t>
    </r>
  </si>
  <si>
    <r>
      <rPr>
        <b/>
        <sz val="10"/>
        <color theme="0"/>
        <rFont val="Calibri"/>
        <charset val="134"/>
        <scheme val="minor"/>
      </rPr>
      <t xml:space="preserve">EQUIPAMENTOS (POSTO: </t>
    </r>
    <r>
      <rPr>
        <b/>
        <sz val="10"/>
        <color rgb="FFFFFF00"/>
        <rFont val="Calibri"/>
        <charset val="134"/>
        <scheme val="minor"/>
      </rPr>
      <t>JARDINEIRO</t>
    </r>
    <r>
      <rPr>
        <b/>
        <sz val="10"/>
        <color theme="0"/>
        <rFont val="Calibri"/>
        <charset val="134"/>
        <scheme val="minor"/>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</si>
</sst>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176" formatCode="_-* #,##0.00_-;\-* #,##0.00_-;_-* &quot;-&quot;??_-;_-@_-"/>
    <numFmt numFmtId="177" formatCode="_(&quot;R$ &quot;* #,##0.00_);_(&quot;R$ &quot;* \(#,##0.00\);_(&quot;R$ &quot;* &quot;-&quot;??_);_(@_)"/>
    <numFmt numFmtId="178" formatCode="_-* #,##0_-;\-* #,##0_-;_-* &quot;-&quot;_-;_-@_-"/>
    <numFmt numFmtId="179" formatCode="_-&quot;R$&quot;\ * #,##0_-;\-&quot;R$&quot;\ * #,##0_-;_-&quot;R$&quot;\ * &quot;-&quot;_-;_-@_-"/>
    <numFmt numFmtId="180" formatCode="_-&quot;R$ &quot;* #,##0.00_-;&quot;-R$ &quot;* #,##0.00_-;_-&quot;R$ &quot;* \-??_-;_-@_-"/>
    <numFmt numFmtId="181" formatCode="&quot;R$&quot;#,##0.00_);[Red]\(&quot;R$&quot;#,##0.00\)"/>
    <numFmt numFmtId="182" formatCode="&quot;R$&quot;\ #,##0.00;[Red]&quot;R$&quot;\ #,##0.00"/>
    <numFmt numFmtId="183" formatCode="_-&quot;R$&quot;* #,##0.00_-;\-&quot;R$&quot;* #,##0.00_-;_-&quot;R$&quot;* &quot;-&quot;??_-;_-@_-"/>
    <numFmt numFmtId="184" formatCode="_-&quot;R$&quot;\ * #,##0.00_-;\-&quot;R$&quot;\ * #,##0.00_-;_-&quot;R$&quot;\ * &quot;-&quot;??_-;_-@_-"/>
    <numFmt numFmtId="185" formatCode="_-* #,##0.00000_-;\-* #,##0.00000_-;_-* &quot;-&quot;??_-;_-@_-"/>
    <numFmt numFmtId="186" formatCode="&quot;R$&quot;\ #,##0.00;[Red]\-&quot;R$&quot;\ #,##0.00"/>
    <numFmt numFmtId="187" formatCode="0.000%"/>
    <numFmt numFmtId="188" formatCode="_-* #,##0.000_-;\-* #,##0.000_-;_-* &quot;-&quot;???_-;_-@_-"/>
    <numFmt numFmtId="189" formatCode="_-* #,##0.0000_-;\-* #,##0.0000_-;_-* &quot;-&quot;??_-;_-@_-"/>
  </numFmts>
  <fonts count="52">
    <font>
      <sz val="11"/>
      <color theme="1"/>
      <name val="Calibri"/>
      <charset val="134"/>
      <scheme val="minor"/>
    </font>
    <font>
      <b/>
      <sz val="10"/>
      <color theme="0"/>
      <name val="Calibri"/>
      <charset val="134"/>
      <scheme val="minor"/>
    </font>
    <font>
      <b/>
      <sz val="10"/>
      <color rgb="FF000000"/>
      <name val="Calibri"/>
      <charset val="134"/>
      <scheme val="minor"/>
    </font>
    <font>
      <sz val="10"/>
      <name val="Calibri"/>
      <charset val="134"/>
    </font>
    <font>
      <b/>
      <sz val="10"/>
      <color theme="0"/>
      <name val="Calibri"/>
      <charset val="134"/>
    </font>
    <font>
      <sz val="10"/>
      <color theme="1"/>
      <name val="Calibri"/>
      <charset val="134"/>
      <scheme val="minor"/>
    </font>
    <font>
      <b/>
      <sz val="11"/>
      <color rgb="FF000000"/>
      <name val="Calibri"/>
      <charset val="134"/>
      <scheme val="minor"/>
    </font>
    <font>
      <sz val="10"/>
      <name val="Calibri"/>
      <charset val="134"/>
      <scheme val="minor"/>
    </font>
    <font>
      <b/>
      <sz val="10"/>
      <name val="Calibri"/>
      <charset val="134"/>
      <scheme val="minor"/>
    </font>
    <font>
      <b/>
      <sz val="11"/>
      <name val="Calibri"/>
      <charset val="134"/>
      <scheme val="minor"/>
    </font>
    <font>
      <sz val="12"/>
      <name val="Calibri"/>
      <charset val="134"/>
      <scheme val="minor"/>
    </font>
    <font>
      <sz val="11"/>
      <color indexed="8"/>
      <name val="Calibri"/>
      <charset val="134"/>
    </font>
    <font>
      <sz val="11"/>
      <name val="Calibri"/>
      <charset val="134"/>
      <scheme val="minor"/>
    </font>
    <font>
      <sz val="5"/>
      <color theme="1"/>
      <name val="Calibri"/>
      <charset val="134"/>
      <scheme val="minor"/>
    </font>
    <font>
      <sz val="2"/>
      <color theme="1"/>
      <name val="Calibri"/>
      <charset val="134"/>
      <scheme val="minor"/>
    </font>
    <font>
      <sz val="5"/>
      <name val="Calibri"/>
      <charset val="134"/>
      <scheme val="minor"/>
    </font>
    <font>
      <i/>
      <sz val="11"/>
      <color theme="1"/>
      <name val="Calibri"/>
      <charset val="134"/>
      <scheme val="minor"/>
    </font>
    <font>
      <b/>
      <sz val="11"/>
      <color theme="1"/>
      <name val="Calibri"/>
      <charset val="134"/>
      <scheme val="minor"/>
    </font>
    <font>
      <sz val="11"/>
      <color rgb="FFFF0000"/>
      <name val="Calibri"/>
      <charset val="134"/>
      <scheme val="minor"/>
    </font>
    <font>
      <sz val="11"/>
      <color rgb="FF000000"/>
      <name val="Calibri"/>
      <charset val="134"/>
      <scheme val="minor"/>
    </font>
    <font>
      <b/>
      <sz val="11"/>
      <color theme="1"/>
      <name val="Tahoma"/>
      <charset val="134"/>
    </font>
    <font>
      <sz val="11"/>
      <color theme="1"/>
      <name val="Tahoma"/>
      <charset val="134"/>
    </font>
    <font>
      <b/>
      <sz val="10"/>
      <color theme="1"/>
      <name val="Tahoma"/>
      <charset val="134"/>
    </font>
    <font>
      <sz val="10"/>
      <color theme="1"/>
      <name val="Tahoma"/>
      <charset val="134"/>
    </font>
    <font>
      <sz val="11"/>
      <color theme="10"/>
      <name val="Arial"/>
      <charset val="134"/>
    </font>
    <font>
      <b/>
      <sz val="9"/>
      <color theme="1"/>
      <name val="Tahoma"/>
      <charset val="134"/>
    </font>
    <font>
      <sz val="9"/>
      <color theme="1"/>
      <name val="Tahoma"/>
      <charset val="134"/>
    </font>
    <font>
      <u/>
      <sz val="11"/>
      <color theme="10"/>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rgb="FF000000"/>
      <name val="Calibri"/>
      <charset val="134"/>
    </font>
    <font>
      <b/>
      <sz val="10"/>
      <color rgb="FFFFFF00"/>
      <name val="Calibri"/>
      <charset val="134"/>
      <scheme val="minor"/>
    </font>
    <font>
      <b/>
      <i/>
      <sz val="11"/>
      <color theme="1"/>
      <name val="Calibri"/>
      <charset val="134"/>
      <scheme val="minor"/>
    </font>
    <font>
      <i/>
      <sz val="11"/>
      <color rgb="FF0070C0"/>
      <name val="Calibri"/>
      <charset val="134"/>
      <scheme val="minor"/>
    </font>
    <font>
      <sz val="11"/>
      <color theme="3" tint="0.599993896298105"/>
      <name val="Calibri"/>
      <charset val="134"/>
      <scheme val="minor"/>
    </font>
    <font>
      <b/>
      <sz val="11"/>
      <color rgb="FF0070C0"/>
      <name val="Calibri"/>
      <charset val="134"/>
      <scheme val="minor"/>
    </font>
  </fonts>
  <fills count="44">
    <fill>
      <patternFill patternType="none"/>
    </fill>
    <fill>
      <patternFill patternType="gray125"/>
    </fill>
    <fill>
      <patternFill patternType="solid">
        <fgColor theme="9"/>
        <bgColor indexed="64"/>
      </patternFill>
    </fill>
    <fill>
      <patternFill patternType="solid">
        <fgColor theme="9" tint="0.399884029663991"/>
        <bgColor indexed="64"/>
      </patternFill>
    </fill>
    <fill>
      <patternFill patternType="solid">
        <fgColor theme="5" tint="0.399884029663991"/>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6" tint="0.399884029663991"/>
        <bgColor indexed="64"/>
      </patternFill>
    </fill>
    <fill>
      <patternFill patternType="solid">
        <fgColor theme="0" tint="-0.0499893185216834"/>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theme="0" tint="-0.149906918546098"/>
        <bgColor indexed="64"/>
      </patternFill>
    </fill>
    <fill>
      <patternFill patternType="solid">
        <fgColor theme="4" tint="0.599993896298105"/>
        <bgColor indexed="64"/>
      </patternFill>
    </fill>
    <fill>
      <patternFill patternType="solid">
        <fgColor theme="6" tint="0.799890133365886"/>
        <bgColor indexed="64"/>
      </patternFill>
    </fill>
    <fill>
      <patternFill patternType="solid">
        <fgColor theme="7" tint="0.799890133365886"/>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right style="medium">
        <color auto="1"/>
      </right>
      <top/>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5" fillId="0" borderId="0" applyFont="0" applyFill="0" applyBorder="0" applyAlignment="0" applyProtection="0">
      <alignment vertical="center"/>
    </xf>
    <xf numFmtId="179" fontId="5" fillId="0" borderId="0" applyFont="0" applyFill="0" applyBorder="0" applyAlignment="0" applyProtection="0">
      <alignment vertical="center"/>
    </xf>
    <xf numFmtId="0" fontId="27" fillId="0" borderId="0" applyNumberFormat="0" applyFill="0" applyBorder="0" applyAlignment="0" applyProtection="0"/>
    <xf numFmtId="0" fontId="28" fillId="0" borderId="0" applyNumberFormat="0" applyFill="0" applyBorder="0" applyAlignment="0" applyProtection="0">
      <alignment vertical="center"/>
    </xf>
    <xf numFmtId="0" fontId="0" fillId="10" borderId="31" applyNumberFormat="0" applyFont="0" applyAlignment="0" applyProtection="0"/>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32" applyNumberFormat="0" applyFill="0" applyAlignment="0" applyProtection="0"/>
    <xf numFmtId="0" fontId="33" fillId="0" borderId="33" applyNumberFormat="0" applyFill="0" applyAlignment="0" applyProtection="0">
      <alignment vertical="center"/>
    </xf>
    <xf numFmtId="0" fontId="34" fillId="0" borderId="34" applyNumberFormat="0" applyFill="0" applyAlignment="0" applyProtection="0">
      <alignment vertical="center"/>
    </xf>
    <xf numFmtId="0" fontId="34" fillId="0" borderId="0" applyNumberFormat="0" applyFill="0" applyBorder="0" applyAlignment="0" applyProtection="0">
      <alignment vertical="center"/>
    </xf>
    <xf numFmtId="0" fontId="35" fillId="16" borderId="35" applyNumberFormat="0" applyAlignment="0" applyProtection="0">
      <alignment vertical="center"/>
    </xf>
    <xf numFmtId="0" fontId="36" fillId="17" borderId="36" applyNumberFormat="0" applyAlignment="0" applyProtection="0">
      <alignment vertical="center"/>
    </xf>
    <xf numFmtId="0" fontId="37" fillId="17" borderId="35" applyNumberFormat="0" applyAlignment="0" applyProtection="0">
      <alignment vertical="center"/>
    </xf>
    <xf numFmtId="0" fontId="38" fillId="18" borderId="37" applyNumberFormat="0" applyAlignment="0" applyProtection="0">
      <alignment vertical="center"/>
    </xf>
    <xf numFmtId="0" fontId="39" fillId="0" borderId="38" applyNumberFormat="0" applyFill="0" applyAlignment="0" applyProtection="0">
      <alignment vertical="center"/>
    </xf>
    <xf numFmtId="0" fontId="40" fillId="0" borderId="39" applyNumberFormat="0" applyFill="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1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5" fillId="34" borderId="0" applyNumberFormat="0" applyBorder="0" applyAlignment="0" applyProtection="0">
      <alignment vertical="center"/>
    </xf>
    <xf numFmtId="0" fontId="45" fillId="35" borderId="0" applyNumberFormat="0" applyBorder="0" applyAlignment="0" applyProtection="0">
      <alignment vertical="center"/>
    </xf>
    <xf numFmtId="0" fontId="44" fillId="36" borderId="0" applyNumberFormat="0" applyBorder="0" applyAlignment="0" applyProtection="0">
      <alignment vertical="center"/>
    </xf>
    <xf numFmtId="0" fontId="44" fillId="37" borderId="0" applyNumberFormat="0" applyBorder="0" applyAlignment="0" applyProtection="0">
      <alignment vertical="center"/>
    </xf>
    <xf numFmtId="0" fontId="45" fillId="38" borderId="0" applyNumberFormat="0" applyBorder="0" applyAlignment="0" applyProtection="0">
      <alignment vertical="center"/>
    </xf>
    <xf numFmtId="0" fontId="45" fillId="39" borderId="0" applyNumberFormat="0" applyBorder="0" applyAlignment="0" applyProtection="0">
      <alignment vertical="center"/>
    </xf>
    <xf numFmtId="0" fontId="44" fillId="40" borderId="0" applyNumberFormat="0" applyBorder="0" applyAlignment="0" applyProtection="0">
      <alignment vertical="center"/>
    </xf>
    <xf numFmtId="0" fontId="44" fillId="2" borderId="0" applyNumberFormat="0" applyBorder="0" applyAlignment="0" applyProtection="0">
      <alignment vertical="center"/>
    </xf>
    <xf numFmtId="0" fontId="45" fillId="41" borderId="0" applyNumberFormat="0" applyBorder="0" applyAlignment="0" applyProtection="0">
      <alignment vertical="center"/>
    </xf>
    <xf numFmtId="0" fontId="45" fillId="42" borderId="0" applyNumberFormat="0" applyBorder="0" applyAlignment="0" applyProtection="0">
      <alignment vertical="center"/>
    </xf>
    <xf numFmtId="0" fontId="44" fillId="43" borderId="0" applyNumberFormat="0" applyBorder="0" applyAlignment="0" applyProtection="0">
      <alignment vertical="center"/>
    </xf>
    <xf numFmtId="180" fontId="46" fillId="0" borderId="0" applyBorder="0" applyProtection="0"/>
    <xf numFmtId="180" fontId="46" fillId="0" borderId="0" applyBorder="0" applyProtection="0"/>
    <xf numFmtId="0" fontId="46" fillId="0" borderId="0"/>
    <xf numFmtId="0" fontId="46" fillId="0" borderId="0"/>
    <xf numFmtId="9" fontId="46" fillId="0" borderId="0" applyBorder="0" applyProtection="0"/>
    <xf numFmtId="9" fontId="46" fillId="0" borderId="0" applyBorder="0" applyProtection="0"/>
  </cellStyleXfs>
  <cellXfs count="253">
    <xf numFmtId="0" fontId="0" fillId="0" borderId="0" xfId="0"/>
    <xf numFmtId="0" fontId="1" fillId="2" borderId="0" xfId="0" applyFont="1" applyFill="1" applyAlignment="1">
      <alignment horizontal="center"/>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3" borderId="0" xfId="0" applyFont="1" applyFill="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justify" vertical="center" wrapText="1"/>
    </xf>
    <xf numFmtId="181" fontId="3" fillId="4" borderId="0" xfId="0" applyNumberFormat="1" applyFont="1" applyFill="1" applyAlignment="1">
      <alignment horizontal="center" vertical="center" wrapText="1"/>
    </xf>
    <xf numFmtId="181" fontId="3" fillId="0" borderId="0" xfId="0" applyNumberFormat="1" applyFont="1" applyAlignment="1">
      <alignment horizontal="center" vertical="center" wrapText="1"/>
    </xf>
    <xf numFmtId="0" fontId="4" fillId="5" borderId="0" xfId="0" applyFont="1" applyFill="1" applyAlignment="1">
      <alignment horizontal="center"/>
    </xf>
    <xf numFmtId="181" fontId="4" fillId="5" borderId="0" xfId="0" applyNumberFormat="1" applyFont="1" applyFill="1" applyAlignment="1">
      <alignment horizontal="center"/>
    </xf>
    <xf numFmtId="0" fontId="5" fillId="0" borderId="0" xfId="0" applyFont="1" applyAlignment="1">
      <alignment horizontal="center" wrapText="1"/>
    </xf>
    <xf numFmtId="0" fontId="5" fillId="0" borderId="0" xfId="0" applyFont="1"/>
    <xf numFmtId="0" fontId="6" fillId="3" borderId="0" xfId="0" applyFont="1" applyFill="1" applyAlignment="1">
      <alignment horizontal="center" vertical="center" wrapText="1"/>
    </xf>
    <xf numFmtId="0" fontId="0" fillId="0" borderId="0" xfId="0" applyFont="1"/>
    <xf numFmtId="0" fontId="1" fillId="5" borderId="0" xfId="0" applyFont="1" applyFill="1" applyAlignment="1">
      <alignment horizontal="center"/>
    </xf>
    <xf numFmtId="181" fontId="1" fillId="5" borderId="0" xfId="0" applyNumberFormat="1" applyFont="1" applyFill="1" applyAlignment="1">
      <alignment horizontal="center"/>
    </xf>
    <xf numFmtId="182" fontId="0" fillId="0" borderId="0" xfId="0" applyNumberFormat="1"/>
    <xf numFmtId="0" fontId="1" fillId="6" borderId="0" xfId="0" applyFont="1" applyFill="1" applyAlignment="1">
      <alignment horizontal="center"/>
    </xf>
    <xf numFmtId="0" fontId="1" fillId="6" borderId="0" xfId="0" applyFont="1" applyFill="1" applyAlignment="1">
      <alignment horizontal="center" vertical="center" wrapText="1"/>
    </xf>
    <xf numFmtId="0" fontId="1" fillId="6" borderId="0" xfId="0" applyFont="1" applyFill="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justify" wrapText="1"/>
    </xf>
    <xf numFmtId="181" fontId="7" fillId="4" borderId="0" xfId="0" applyNumberFormat="1" applyFont="1" applyFill="1" applyAlignment="1">
      <alignment horizontal="center" vertical="center" wrapText="1"/>
    </xf>
    <xf numFmtId="181" fontId="7" fillId="0" borderId="0" xfId="0" applyNumberFormat="1" applyFont="1" applyAlignment="1">
      <alignment horizontal="center" vertical="center" wrapText="1"/>
    </xf>
    <xf numFmtId="0" fontId="7" fillId="0" borderId="0" xfId="0" applyFont="1" applyAlignment="1">
      <alignment horizontal="justify" vertical="center" wrapText="1"/>
    </xf>
    <xf numFmtId="0" fontId="3" fillId="0" borderId="0" xfId="0" applyFont="1" applyAlignment="1">
      <alignment horizontal="justify" wrapText="1"/>
    </xf>
    <xf numFmtId="0" fontId="5" fillId="0" borderId="0" xfId="0" applyFont="1" applyAlignment="1">
      <alignment horizontal="center" vertical="center" wrapText="1"/>
    </xf>
    <xf numFmtId="0" fontId="3" fillId="0" borderId="0" xfId="0" applyFont="1" applyAlignment="1">
      <alignment vertical="center" wrapText="1"/>
    </xf>
    <xf numFmtId="181" fontId="8" fillId="5" borderId="0" xfId="0" applyNumberFormat="1" applyFont="1" applyFill="1" applyAlignment="1">
      <alignment horizontal="center"/>
    </xf>
    <xf numFmtId="0" fontId="7" fillId="0" borderId="0" xfId="0" applyNumberFormat="1" applyFont="1" applyAlignment="1">
      <alignment horizontal="justify" wrapText="1"/>
    </xf>
    <xf numFmtId="181" fontId="0" fillId="5" borderId="0" xfId="0" applyNumberFormat="1" applyFill="1" applyAlignment="1">
      <alignment horizontal="center"/>
    </xf>
    <xf numFmtId="0" fontId="9" fillId="7" borderId="1" xfId="0" applyFont="1" applyFill="1" applyBorder="1" applyAlignment="1">
      <alignment horizontal="center" vertical="center"/>
    </xf>
    <xf numFmtId="0" fontId="9" fillId="8" borderId="1" xfId="0" applyFont="1" applyFill="1" applyBorder="1" applyAlignment="1">
      <alignment vertical="center" wrapText="1"/>
    </xf>
    <xf numFmtId="0" fontId="9" fillId="8" borderId="1" xfId="0" applyFont="1" applyFill="1" applyBorder="1" applyAlignment="1">
      <alignment horizontal="center" vertical="center"/>
    </xf>
    <xf numFmtId="0" fontId="10" fillId="0" borderId="1" xfId="12" applyFont="1" applyFill="1" applyBorder="1" applyAlignment="1">
      <alignment horizontal="center" vertical="center" wrapText="1"/>
    </xf>
    <xf numFmtId="0" fontId="10" fillId="0" borderId="1" xfId="12" applyFont="1" applyFill="1" applyBorder="1" applyAlignment="1">
      <alignment horizontal="center" vertical="center"/>
    </xf>
    <xf numFmtId="183" fontId="10" fillId="0" borderId="1" xfId="49" applyNumberFormat="1" applyFont="1" applyBorder="1" applyAlignment="1">
      <alignment horizontal="center" vertical="center"/>
    </xf>
    <xf numFmtId="0" fontId="11" fillId="0" borderId="0" xfId="0" applyFont="1"/>
    <xf numFmtId="0" fontId="10" fillId="0" borderId="1" xfId="0" applyFont="1" applyBorder="1"/>
    <xf numFmtId="184" fontId="9" fillId="8" borderId="1" xfId="0" applyNumberFormat="1" applyFont="1" applyFill="1" applyBorder="1" applyAlignment="1">
      <alignment vertical="center"/>
    </xf>
    <xf numFmtId="0" fontId="10" fillId="0" borderId="1" xfId="0" applyFont="1" applyBorder="1" applyAlignment="1">
      <alignment horizontal="center" vertical="center"/>
    </xf>
    <xf numFmtId="0" fontId="10" fillId="0" borderId="1" xfId="0" applyFont="1" applyBorder="1" applyAlignment="1">
      <alignment horizontal="left" vertical="top"/>
    </xf>
    <xf numFmtId="10" fontId="10" fillId="0" borderId="1" xfId="53" applyNumberFormat="1" applyFont="1" applyBorder="1" applyAlignment="1">
      <alignment horizontal="center" vertical="center"/>
    </xf>
    <xf numFmtId="0" fontId="12" fillId="3" borderId="1" xfId="0" applyFont="1" applyFill="1" applyBorder="1" applyAlignment="1" applyProtection="1">
      <alignment horizontal="center" vertical="center" wrapText="1"/>
      <protection locked="0"/>
    </xf>
    <xf numFmtId="184" fontId="12" fillId="3" borderId="1" xfId="0" applyNumberFormat="1" applyFont="1" applyFill="1" applyBorder="1" applyAlignment="1" applyProtection="1">
      <alignment vertical="center" wrapText="1"/>
      <protection locked="0"/>
    </xf>
    <xf numFmtId="184" fontId="0" fillId="0" borderId="0" xfId="0" applyNumberFormat="1"/>
    <xf numFmtId="10" fontId="9" fillId="8" borderId="1" xfId="0" applyNumberFormat="1" applyFont="1" applyFill="1" applyBorder="1" applyAlignment="1">
      <alignment horizontal="center" vertical="center"/>
    </xf>
    <xf numFmtId="184" fontId="9" fillId="8" borderId="1" xfId="0" applyNumberFormat="1" applyFont="1" applyFill="1" applyBorder="1" applyAlignment="1">
      <alignment horizontal="center" vertical="center"/>
    </xf>
    <xf numFmtId="0" fontId="9" fillId="3" borderId="1" xfId="0" applyFont="1" applyFill="1" applyBorder="1" applyAlignment="1" applyProtection="1">
      <alignment horizontal="center" vertical="center" wrapText="1"/>
      <protection locked="0"/>
    </xf>
    <xf numFmtId="184" fontId="9" fillId="3" borderId="1" xfId="0" applyNumberFormat="1" applyFont="1" applyFill="1" applyBorder="1" applyAlignment="1" applyProtection="1">
      <alignment vertical="center" wrapText="1"/>
      <protection locked="0"/>
    </xf>
    <xf numFmtId="0" fontId="12" fillId="0" borderId="0" xfId="0" applyFont="1"/>
    <xf numFmtId="0" fontId="0" fillId="0" borderId="0" xfId="0" applyAlignment="1">
      <alignment vertical="center" wrapText="1"/>
    </xf>
    <xf numFmtId="0" fontId="13" fillId="0" borderId="0" xfId="0" applyFont="1" applyAlignment="1">
      <alignment vertical="center"/>
    </xf>
    <xf numFmtId="0" fontId="14" fillId="0" borderId="0" xfId="0" applyFont="1" applyAlignment="1">
      <alignment vertical="center"/>
    </xf>
    <xf numFmtId="0" fontId="0" fillId="9" borderId="0" xfId="0" applyFill="1" applyAlignment="1">
      <alignment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9" fillId="8" borderId="4" xfId="0" applyFont="1" applyFill="1" applyBorder="1" applyAlignment="1">
      <alignment horizontal="center" vertical="center"/>
    </xf>
    <xf numFmtId="0" fontId="9" fillId="8" borderId="5" xfId="0" applyFont="1" applyFill="1" applyBorder="1" applyAlignment="1">
      <alignment horizontal="center" vertical="center"/>
    </xf>
    <xf numFmtId="0" fontId="9" fillId="0" borderId="2" xfId="0" applyFont="1" applyBorder="1" applyAlignment="1">
      <alignment horizontal="left" vertical="center"/>
    </xf>
    <xf numFmtId="0" fontId="12" fillId="0" borderId="3" xfId="0" applyFont="1" applyBorder="1" applyAlignment="1">
      <alignment horizontal="left" vertical="center"/>
    </xf>
    <xf numFmtId="0" fontId="12" fillId="0" borderId="6" xfId="0" applyFont="1" applyBorder="1" applyAlignment="1">
      <alignment horizontal="left" vertical="center"/>
    </xf>
    <xf numFmtId="0" fontId="12" fillId="0" borderId="2" xfId="0" applyFont="1" applyBorder="1" applyAlignment="1">
      <alignment horizontal="left" vertical="center"/>
    </xf>
    <xf numFmtId="0" fontId="15" fillId="0" borderId="0" xfId="0" applyFont="1" applyAlignment="1">
      <alignment vertical="center"/>
    </xf>
    <xf numFmtId="0" fontId="15" fillId="0" borderId="0" xfId="0" applyFont="1" applyAlignment="1">
      <alignment vertical="center" wrapText="1"/>
    </xf>
    <xf numFmtId="0" fontId="15" fillId="0" borderId="0" xfId="0" applyFont="1" applyAlignment="1">
      <alignment horizontal="center" vertical="center"/>
    </xf>
    <xf numFmtId="0" fontId="9" fillId="8"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58" fontId="12" fillId="3" borderId="1" xfId="0" applyNumberFormat="1" applyFont="1" applyFill="1" applyBorder="1" applyAlignment="1" applyProtection="1">
      <alignment horizontal="center" vertical="center" wrapText="1"/>
      <protection locked="0"/>
    </xf>
    <xf numFmtId="58" fontId="12" fillId="3" borderId="2" xfId="0" applyNumberFormat="1" applyFont="1" applyFill="1" applyBorder="1" applyAlignment="1" applyProtection="1">
      <alignment horizontal="center" vertical="center" wrapText="1"/>
      <protection locked="0"/>
    </xf>
    <xf numFmtId="58" fontId="12" fillId="3" borderId="6" xfId="0" applyNumberFormat="1" applyFont="1" applyFill="1" applyBorder="1" applyAlignment="1" applyProtection="1">
      <alignment horizontal="center" vertical="center" wrapText="1"/>
      <protection locked="0"/>
    </xf>
    <xf numFmtId="0" fontId="12" fillId="3" borderId="2" xfId="0" applyFont="1" applyFill="1" applyBorder="1" applyAlignment="1" applyProtection="1">
      <alignment horizontal="center" vertical="center" wrapText="1"/>
      <protection locked="0"/>
    </xf>
    <xf numFmtId="0" fontId="12" fillId="3" borderId="6" xfId="0" applyFont="1" applyFill="1" applyBorder="1" applyAlignment="1" applyProtection="1">
      <alignment horizontal="center" vertical="center" wrapText="1"/>
      <protection locked="0"/>
    </xf>
    <xf numFmtId="177" fontId="12" fillId="3" borderId="1" xfId="2" applyFont="1" applyFill="1" applyBorder="1" applyAlignment="1" applyProtection="1">
      <alignment horizontal="center" vertical="center" wrapText="1"/>
      <protection locked="0"/>
    </xf>
    <xf numFmtId="0" fontId="12" fillId="0" borderId="0" xfId="0" applyFont="1" applyAlignment="1">
      <alignment horizontal="center" vertical="center" wrapText="1"/>
    </xf>
    <xf numFmtId="0" fontId="9" fillId="0" borderId="0" xfId="0" applyFont="1" applyAlignment="1">
      <alignment horizontal="center" vertical="center"/>
    </xf>
    <xf numFmtId="0" fontId="16" fillId="10" borderId="0" xfId="8" applyFont="1" applyBorder="1" applyAlignment="1">
      <alignment horizontal="left" vertical="center" wrapText="1"/>
    </xf>
    <xf numFmtId="0" fontId="9" fillId="7" borderId="7" xfId="0" applyFont="1" applyFill="1" applyBorder="1" applyAlignment="1">
      <alignment horizontal="center" vertical="center"/>
    </xf>
    <xf numFmtId="0" fontId="9" fillId="7" borderId="8" xfId="0" applyFont="1" applyFill="1" applyBorder="1" applyAlignment="1">
      <alignment horizontal="center" vertical="center"/>
    </xf>
    <xf numFmtId="0" fontId="9" fillId="7" borderId="9" xfId="0" applyFont="1" applyFill="1" applyBorder="1" applyAlignment="1">
      <alignment horizontal="center" vertical="center"/>
    </xf>
    <xf numFmtId="0" fontId="9" fillId="8" borderId="10" xfId="0" applyFont="1" applyFill="1" applyBorder="1" applyAlignment="1">
      <alignment horizontal="center" vertical="center" wrapText="1"/>
    </xf>
    <xf numFmtId="0" fontId="9" fillId="8" borderId="2" xfId="0" applyFont="1" applyFill="1" applyBorder="1" applyAlignment="1">
      <alignment vertical="center" wrapText="1"/>
    </xf>
    <xf numFmtId="0" fontId="9" fillId="8" borderId="3"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2" xfId="0" applyFont="1" applyBorder="1" applyAlignment="1">
      <alignment vertical="center" wrapText="1"/>
    </xf>
    <xf numFmtId="177" fontId="12" fillId="3" borderId="11" xfId="2" applyFont="1" applyFill="1" applyBorder="1" applyAlignment="1" applyProtection="1">
      <alignment horizontal="center" vertical="center" wrapText="1"/>
      <protection locked="0"/>
    </xf>
    <xf numFmtId="9" fontId="12" fillId="0" borderId="1" xfId="3" applyFont="1" applyFill="1" applyBorder="1" applyAlignment="1" applyProtection="1">
      <alignment horizontal="center" vertical="center" wrapText="1"/>
      <protection locked="0"/>
    </xf>
    <xf numFmtId="177" fontId="12" fillId="0" borderId="1" xfId="0" applyNumberFormat="1" applyFont="1" applyBorder="1" applyAlignment="1">
      <alignment vertical="center" wrapText="1"/>
    </xf>
    <xf numFmtId="176" fontId="0" fillId="0" borderId="0" xfId="0" applyNumberFormat="1" applyAlignment="1">
      <alignment vertical="center"/>
    </xf>
    <xf numFmtId="185" fontId="0" fillId="0" borderId="0" xfId="0" applyNumberFormat="1" applyAlignment="1">
      <alignment vertical="center"/>
    </xf>
    <xf numFmtId="177" fontId="0" fillId="0" borderId="0" xfId="0" applyNumberFormat="1" applyAlignment="1">
      <alignment vertical="center"/>
    </xf>
    <xf numFmtId="0" fontId="0" fillId="0" borderId="1" xfId="0" applyBorder="1" applyAlignment="1">
      <alignment vertical="center"/>
    </xf>
    <xf numFmtId="0" fontId="9" fillId="8" borderId="12" xfId="0" applyFont="1" applyFill="1" applyBorder="1" applyAlignment="1">
      <alignment horizontal="center" vertical="center" wrapText="1"/>
    </xf>
    <xf numFmtId="0" fontId="9" fillId="8" borderId="13" xfId="0" applyFont="1" applyFill="1" applyBorder="1" applyAlignment="1">
      <alignment horizontal="center" vertical="center" wrapText="1"/>
    </xf>
    <xf numFmtId="177" fontId="9" fillId="9" borderId="14" xfId="2" applyFont="1" applyFill="1" applyBorder="1" applyAlignment="1" applyProtection="1">
      <alignment horizontal="center" vertical="center" wrapText="1"/>
    </xf>
    <xf numFmtId="0" fontId="9" fillId="7" borderId="15" xfId="0" applyFont="1" applyFill="1" applyBorder="1" applyAlignment="1">
      <alignment horizontal="left" vertical="center"/>
    </xf>
    <xf numFmtId="0" fontId="9" fillId="7" borderId="16" xfId="0" applyFont="1" applyFill="1" applyBorder="1" applyAlignment="1">
      <alignment horizontal="left" vertical="center"/>
    </xf>
    <xf numFmtId="0" fontId="9" fillId="7" borderId="17" xfId="0" applyFont="1" applyFill="1" applyBorder="1" applyAlignment="1">
      <alignment horizontal="left" vertical="center"/>
    </xf>
    <xf numFmtId="0" fontId="9" fillId="8" borderId="1" xfId="0" applyFont="1" applyFill="1" applyBorder="1" applyAlignment="1">
      <alignment horizontal="left" vertical="center" wrapText="1"/>
    </xf>
    <xf numFmtId="10" fontId="12" fillId="0" borderId="1" xfId="3" applyNumberFormat="1" applyFont="1" applyFill="1" applyBorder="1" applyAlignment="1" applyProtection="1">
      <alignment horizontal="center" vertical="center" wrapText="1"/>
    </xf>
    <xf numFmtId="177" fontId="12" fillId="9" borderId="11" xfId="2" applyFont="1" applyFill="1" applyBorder="1" applyAlignment="1" applyProtection="1">
      <alignment horizontal="center" vertical="center" wrapText="1"/>
    </xf>
    <xf numFmtId="10" fontId="12" fillId="0" borderId="1" xfId="0" applyNumberFormat="1" applyFont="1" applyBorder="1" applyAlignment="1">
      <alignment horizontal="center" vertical="center" wrapText="1"/>
    </xf>
    <xf numFmtId="177" fontId="12" fillId="0" borderId="11" xfId="2" applyFont="1" applyFill="1" applyBorder="1" applyAlignment="1" applyProtection="1">
      <alignment horizontal="center" vertical="center" wrapText="1"/>
    </xf>
    <xf numFmtId="0" fontId="9" fillId="8" borderId="18" xfId="0" applyFont="1" applyFill="1" applyBorder="1" applyAlignment="1">
      <alignment horizontal="center" vertical="center" wrapText="1"/>
    </xf>
    <xf numFmtId="10" fontId="9" fillId="8" borderId="1" xfId="0" applyNumberFormat="1" applyFont="1" applyFill="1" applyBorder="1" applyAlignment="1">
      <alignment horizontal="center" vertical="center" wrapText="1"/>
    </xf>
    <xf numFmtId="177" fontId="9" fillId="8" borderId="11" xfId="2" applyFont="1" applyFill="1" applyBorder="1" applyAlignment="1" applyProtection="1">
      <alignment horizontal="center" vertical="center" wrapText="1"/>
    </xf>
    <xf numFmtId="0" fontId="0" fillId="0" borderId="19" xfId="0" applyBorder="1" applyAlignment="1">
      <alignment vertical="center"/>
    </xf>
    <xf numFmtId="0" fontId="0" fillId="0" borderId="20" xfId="0" applyBorder="1" applyAlignment="1">
      <alignment horizontal="center" vertical="center"/>
    </xf>
    <xf numFmtId="0" fontId="17" fillId="7" borderId="19" xfId="0" applyFont="1" applyFill="1" applyBorder="1" applyAlignment="1">
      <alignment horizontal="center" vertical="center" wrapText="1"/>
    </xf>
    <xf numFmtId="0" fontId="17" fillId="7" borderId="0" xfId="0" applyFont="1" applyFill="1" applyAlignment="1">
      <alignment horizontal="center" vertical="center" wrapText="1"/>
    </xf>
    <xf numFmtId="0" fontId="9" fillId="8" borderId="0" xfId="0" applyFont="1" applyFill="1" applyAlignment="1">
      <alignment horizontal="center" vertical="center" wrapText="1"/>
    </xf>
    <xf numFmtId="177" fontId="0" fillId="0" borderId="20" xfId="0" applyNumberFormat="1" applyBorder="1" applyAlignment="1">
      <alignment horizontal="center" vertical="center"/>
    </xf>
    <xf numFmtId="177" fontId="17" fillId="0" borderId="20" xfId="0" applyNumberFormat="1" applyFont="1" applyBorder="1" applyAlignment="1">
      <alignment horizontal="center" vertical="center"/>
    </xf>
    <xf numFmtId="177" fontId="12" fillId="0" borderId="11" xfId="2" applyFont="1" applyFill="1" applyBorder="1" applyAlignment="1" applyProtection="1">
      <alignment horizontal="center" vertical="center"/>
    </xf>
    <xf numFmtId="10" fontId="18" fillId="11" borderId="1" xfId="0" applyNumberFormat="1" applyFont="1" applyFill="1" applyBorder="1" applyAlignment="1" applyProtection="1">
      <alignment horizontal="center" vertical="center" wrapText="1"/>
      <protection locked="0"/>
    </xf>
    <xf numFmtId="0" fontId="14" fillId="0" borderId="19" xfId="0" applyFont="1" applyBorder="1" applyAlignment="1">
      <alignment vertical="center"/>
    </xf>
    <xf numFmtId="0" fontId="14" fillId="0" borderId="0" xfId="0" applyFont="1" applyAlignment="1">
      <alignment vertical="center" wrapText="1"/>
    </xf>
    <xf numFmtId="0" fontId="14" fillId="0" borderId="20" xfId="0" applyFont="1" applyBorder="1" applyAlignment="1">
      <alignment horizontal="center" vertical="center"/>
    </xf>
    <xf numFmtId="0" fontId="9" fillId="8" borderId="2" xfId="0" applyFont="1" applyFill="1" applyBorder="1" applyAlignment="1">
      <alignment horizontal="left" vertical="center" wrapText="1"/>
    </xf>
    <xf numFmtId="0" fontId="9" fillId="8" borderId="21" xfId="0" applyFont="1" applyFill="1" applyBorder="1" applyAlignment="1">
      <alignment horizontal="center" vertical="center" wrapText="1"/>
    </xf>
    <xf numFmtId="186" fontId="12" fillId="9" borderId="22" xfId="0" applyNumberFormat="1" applyFont="1" applyFill="1" applyBorder="1" applyAlignment="1">
      <alignment horizontal="center" vertical="center" wrapText="1"/>
    </xf>
    <xf numFmtId="0" fontId="12" fillId="0" borderId="10" xfId="0" applyFont="1" applyBorder="1" applyAlignment="1">
      <alignment horizontal="center" vertical="center"/>
    </xf>
    <xf numFmtId="0" fontId="12" fillId="0" borderId="1" xfId="0" applyFont="1" applyBorder="1" applyAlignment="1">
      <alignment vertical="center"/>
    </xf>
    <xf numFmtId="0" fontId="12" fillId="9" borderId="22" xfId="0" applyFont="1" applyFill="1" applyBorder="1" applyAlignment="1">
      <alignment horizontal="center" vertical="center" wrapText="1"/>
    </xf>
    <xf numFmtId="9" fontId="12" fillId="0" borderId="22" xfId="0" applyNumberFormat="1" applyFont="1" applyBorder="1" applyAlignment="1">
      <alignment horizontal="center" vertical="center" wrapText="1"/>
    </xf>
    <xf numFmtId="0" fontId="9" fillId="8" borderId="6" xfId="0" applyFont="1" applyFill="1" applyBorder="1" applyAlignment="1">
      <alignment horizontal="center" vertical="center" wrapText="1"/>
    </xf>
    <xf numFmtId="0" fontId="9" fillId="8" borderId="3" xfId="0" applyFont="1" applyFill="1" applyBorder="1" applyAlignment="1">
      <alignment horizontal="left" vertical="center" wrapText="1"/>
    </xf>
    <xf numFmtId="0" fontId="9" fillId="0" borderId="10" xfId="0" applyFont="1" applyBorder="1" applyAlignment="1">
      <alignment horizontal="center" vertical="center" wrapText="1"/>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177" fontId="9" fillId="8" borderId="14" xfId="2" applyFont="1" applyFill="1" applyBorder="1" applyAlignment="1" applyProtection="1">
      <alignment horizontal="center" vertical="center" wrapText="1"/>
    </xf>
    <xf numFmtId="0" fontId="16" fillId="10" borderId="1" xfId="8" applyFont="1" applyBorder="1" applyAlignment="1">
      <alignment horizontal="left" vertical="center" wrapText="1"/>
    </xf>
    <xf numFmtId="0" fontId="9" fillId="7" borderId="7" xfId="0" applyFont="1" applyFill="1" applyBorder="1" applyAlignment="1">
      <alignment horizontal="left" vertical="center"/>
    </xf>
    <xf numFmtId="0" fontId="9" fillId="7" borderId="8" xfId="0" applyFont="1" applyFill="1" applyBorder="1" applyAlignment="1">
      <alignment horizontal="left" vertical="center"/>
    </xf>
    <xf numFmtId="0" fontId="9" fillId="7" borderId="9" xfId="0" applyFont="1" applyFill="1" applyBorder="1" applyAlignment="1">
      <alignment horizontal="left" vertical="center"/>
    </xf>
    <xf numFmtId="0" fontId="9" fillId="8" borderId="2" xfId="0" applyFont="1" applyFill="1" applyBorder="1" applyAlignment="1">
      <alignment horizontal="center" vertical="center" wrapText="1"/>
    </xf>
    <xf numFmtId="10" fontId="12" fillId="3" borderId="1" xfId="0" applyNumberFormat="1" applyFont="1" applyFill="1" applyBorder="1" applyAlignment="1" applyProtection="1">
      <alignment horizontal="center" vertical="center" wrapText="1"/>
      <protection locked="0"/>
    </xf>
    <xf numFmtId="187" fontId="12" fillId="3" borderId="1" xfId="0" applyNumberFormat="1" applyFont="1" applyFill="1" applyBorder="1" applyAlignment="1" applyProtection="1">
      <alignment horizontal="center" vertical="center" wrapText="1"/>
      <protection locked="0"/>
    </xf>
    <xf numFmtId="10" fontId="0" fillId="0" borderId="0" xfId="3" applyNumberFormat="1" applyFont="1" applyAlignment="1">
      <alignment vertical="center"/>
    </xf>
    <xf numFmtId="0" fontId="9" fillId="8" borderId="23" xfId="0" applyFont="1" applyFill="1" applyBorder="1" applyAlignment="1">
      <alignment horizontal="center" vertical="center" wrapText="1"/>
    </xf>
    <xf numFmtId="10" fontId="9" fillId="8" borderId="24" xfId="0" applyNumberFormat="1" applyFont="1" applyFill="1" applyBorder="1" applyAlignment="1">
      <alignment horizontal="center" vertical="center" wrapText="1"/>
    </xf>
    <xf numFmtId="187" fontId="12" fillId="3" borderId="1" xfId="3" applyNumberFormat="1" applyFont="1" applyFill="1" applyBorder="1" applyAlignment="1" applyProtection="1">
      <alignment horizontal="center" vertical="center" wrapText="1"/>
      <protection locked="0"/>
    </xf>
    <xf numFmtId="0" fontId="0" fillId="0" borderId="0" xfId="3" applyNumberFormat="1" applyFont="1" applyAlignment="1">
      <alignment vertical="center"/>
    </xf>
    <xf numFmtId="188" fontId="0" fillId="0" borderId="0" xfId="0" applyNumberFormat="1" applyAlignment="1">
      <alignment vertical="center"/>
    </xf>
    <xf numFmtId="187" fontId="0" fillId="0" borderId="0" xfId="0" applyNumberFormat="1" applyAlignment="1">
      <alignment vertical="center"/>
    </xf>
    <xf numFmtId="10" fontId="12" fillId="3" borderId="1" xfId="3" applyNumberFormat="1" applyFont="1" applyFill="1" applyBorder="1" applyAlignment="1" applyProtection="1">
      <alignment horizontal="center" vertical="center" wrapText="1"/>
      <protection locked="0"/>
    </xf>
    <xf numFmtId="189" fontId="0" fillId="0" borderId="0" xfId="0" applyNumberFormat="1" applyAlignment="1">
      <alignment vertical="center"/>
    </xf>
    <xf numFmtId="177" fontId="12" fillId="3" borderId="1" xfId="2" applyFont="1" applyFill="1" applyBorder="1" applyAlignment="1" applyProtection="1">
      <alignment vertical="center" wrapText="1"/>
      <protection locked="0"/>
    </xf>
    <xf numFmtId="0" fontId="9" fillId="8" borderId="6" xfId="0" applyFont="1" applyFill="1" applyBorder="1" applyAlignment="1">
      <alignment horizontal="left" vertical="center" wrapText="1"/>
    </xf>
    <xf numFmtId="0" fontId="0" fillId="0" borderId="2" xfId="0" applyBorder="1" applyAlignment="1">
      <alignment horizontal="left" vertical="center"/>
    </xf>
    <xf numFmtId="0" fontId="0" fillId="0" borderId="6" xfId="0" applyBorder="1" applyAlignment="1">
      <alignment horizontal="left" vertical="center"/>
    </xf>
    <xf numFmtId="183" fontId="12" fillId="0" borderId="11" xfId="2" applyNumberFormat="1" applyFont="1" applyFill="1" applyBorder="1" applyAlignment="1" applyProtection="1">
      <alignment horizontal="center" vertical="center" wrapText="1"/>
    </xf>
    <xf numFmtId="0" fontId="0" fillId="0" borderId="3" xfId="0" applyBorder="1" applyAlignment="1">
      <alignment horizontal="left" vertical="center"/>
    </xf>
    <xf numFmtId="0" fontId="9" fillId="9" borderId="0" xfId="0" applyFont="1" applyFill="1" applyAlignment="1">
      <alignment horizontal="center" vertical="center" wrapText="1"/>
    </xf>
    <xf numFmtId="177" fontId="9" fillId="9" borderId="0" xfId="2" applyFont="1" applyFill="1" applyBorder="1" applyAlignment="1" applyProtection="1">
      <alignment horizontal="center" vertical="center" wrapText="1"/>
    </xf>
    <xf numFmtId="176" fontId="0" fillId="0" borderId="0" xfId="1" applyFont="1" applyFill="1" applyBorder="1" applyAlignment="1" applyProtection="1">
      <alignment vertical="center"/>
    </xf>
    <xf numFmtId="0" fontId="12" fillId="0" borderId="6" xfId="0" applyFont="1" applyBorder="1" applyAlignment="1">
      <alignment horizontal="left" vertical="center" wrapText="1"/>
    </xf>
    <xf numFmtId="176" fontId="17" fillId="0" borderId="0" xfId="0" applyNumberFormat="1" applyFont="1" applyAlignment="1">
      <alignment vertical="center"/>
    </xf>
    <xf numFmtId="177" fontId="12" fillId="3" borderId="25" xfId="2" applyFont="1" applyFill="1" applyBorder="1" applyAlignment="1" applyProtection="1">
      <alignment horizontal="center" vertical="center" wrapText="1"/>
      <protection locked="0"/>
    </xf>
    <xf numFmtId="0" fontId="9" fillId="0" borderId="0" xfId="0" applyFont="1" applyAlignment="1">
      <alignment horizontal="left" vertical="center" wrapText="1"/>
    </xf>
    <xf numFmtId="176" fontId="17" fillId="0" borderId="0" xfId="0" applyNumberFormat="1" applyFont="1" applyAlignment="1">
      <alignment horizontal="left" vertical="center"/>
    </xf>
    <xf numFmtId="0" fontId="12" fillId="8" borderId="18" xfId="0" applyFont="1" applyFill="1" applyBorder="1" applyAlignment="1">
      <alignment horizontal="center" vertical="center" wrapText="1"/>
    </xf>
    <xf numFmtId="0" fontId="12" fillId="8" borderId="3" xfId="0" applyFont="1" applyFill="1" applyBorder="1" applyAlignment="1">
      <alignment horizontal="center" vertical="center" wrapText="1"/>
    </xf>
    <xf numFmtId="10" fontId="12" fillId="8" borderId="1" xfId="0" applyNumberFormat="1" applyFont="1" applyFill="1" applyBorder="1" applyAlignment="1">
      <alignment horizontal="center" vertical="center" wrapText="1"/>
    </xf>
    <xf numFmtId="177" fontId="12" fillId="8" borderId="11" xfId="2" applyFont="1" applyFill="1" applyBorder="1" applyAlignment="1" applyProtection="1">
      <alignment horizontal="center" vertical="center" wrapText="1"/>
    </xf>
    <xf numFmtId="0" fontId="12" fillId="8" borderId="10" xfId="0" applyFont="1" applyFill="1" applyBorder="1" applyAlignment="1">
      <alignment horizontal="center" vertical="center" wrapText="1"/>
    </xf>
    <xf numFmtId="0" fontId="12" fillId="8" borderId="2" xfId="0" applyFont="1" applyFill="1" applyBorder="1" applyAlignment="1">
      <alignment horizontal="left" vertical="center" wrapText="1"/>
    </xf>
    <xf numFmtId="0" fontId="12" fillId="8" borderId="3" xfId="0" applyFont="1" applyFill="1" applyBorder="1" applyAlignment="1">
      <alignment horizontal="left" vertical="center" wrapText="1"/>
    </xf>
    <xf numFmtId="0" fontId="12" fillId="8" borderId="21" xfId="0" applyFont="1" applyFill="1" applyBorder="1" applyAlignment="1">
      <alignment horizontal="left" vertical="center" wrapText="1"/>
    </xf>
    <xf numFmtId="0" fontId="12" fillId="8" borderId="6" xfId="0" applyFont="1" applyFill="1" applyBorder="1" applyAlignment="1">
      <alignment horizontal="center" vertical="center" wrapText="1"/>
    </xf>
    <xf numFmtId="177" fontId="12" fillId="8" borderId="21" xfId="2" applyFont="1" applyFill="1" applyBorder="1" applyAlignment="1" applyProtection="1">
      <alignment horizontal="center" vertical="center" wrapText="1"/>
    </xf>
    <xf numFmtId="0" fontId="9" fillId="8" borderId="26" xfId="0" applyFont="1" applyFill="1" applyBorder="1" applyAlignment="1">
      <alignment horizontal="center" vertical="center" wrapText="1"/>
    </xf>
    <xf numFmtId="0" fontId="9" fillId="8" borderId="24" xfId="0" applyFont="1" applyFill="1" applyBorder="1" applyAlignment="1">
      <alignment horizontal="center" vertical="center" wrapText="1"/>
    </xf>
    <xf numFmtId="0" fontId="12" fillId="9" borderId="0" xfId="0" applyFont="1" applyFill="1" applyAlignment="1">
      <alignment horizontal="center" vertical="center"/>
    </xf>
    <xf numFmtId="10" fontId="9" fillId="9" borderId="0" xfId="0" applyNumberFormat="1" applyFont="1" applyFill="1" applyAlignment="1">
      <alignment horizontal="center" vertical="center" wrapText="1"/>
    </xf>
    <xf numFmtId="176" fontId="9" fillId="9" borderId="0" xfId="1" applyFont="1" applyFill="1" applyBorder="1" applyAlignment="1" applyProtection="1">
      <alignment horizontal="center" vertical="center" wrapText="1"/>
    </xf>
    <xf numFmtId="0" fontId="9" fillId="8" borderId="18"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18" xfId="0" applyFont="1" applyBorder="1" applyAlignment="1">
      <alignment horizontal="center" vertical="center" wrapText="1"/>
    </xf>
    <xf numFmtId="0" fontId="12" fillId="9" borderId="2" xfId="0" applyFont="1" applyFill="1" applyBorder="1" applyAlignment="1">
      <alignment horizontal="left" vertical="center" wrapText="1"/>
    </xf>
    <xf numFmtId="0" fontId="12" fillId="9" borderId="6" xfId="0" applyFont="1" applyFill="1" applyBorder="1" applyAlignment="1">
      <alignment horizontal="left" vertical="center" wrapText="1"/>
    </xf>
    <xf numFmtId="0" fontId="12" fillId="0" borderId="11" xfId="1" applyNumberFormat="1" applyFont="1" applyFill="1" applyBorder="1" applyAlignment="1" applyProtection="1">
      <alignment horizontal="center" vertical="center" wrapText="1"/>
    </xf>
    <xf numFmtId="177" fontId="12" fillId="3" borderId="2" xfId="2" applyFont="1" applyFill="1" applyBorder="1" applyAlignment="1" applyProtection="1">
      <alignment horizontal="center" vertical="center" wrapText="1"/>
      <protection locked="0"/>
    </xf>
    <xf numFmtId="177" fontId="12" fillId="3" borderId="6" xfId="2" applyFont="1" applyFill="1" applyBorder="1" applyAlignment="1" applyProtection="1">
      <alignment horizontal="center" vertical="center" wrapText="1"/>
      <protection locked="0"/>
    </xf>
    <xf numFmtId="10" fontId="12" fillId="0" borderId="1" xfId="0" applyNumberFormat="1" applyFont="1" applyBorder="1" applyAlignment="1" applyProtection="1">
      <alignment horizontal="center" vertical="center" wrapText="1"/>
      <protection locked="0"/>
    </xf>
    <xf numFmtId="0" fontId="17" fillId="12" borderId="2" xfId="0" applyFont="1" applyFill="1" applyBorder="1" applyAlignment="1">
      <alignment horizontal="center" vertical="center"/>
    </xf>
    <xf numFmtId="0" fontId="17" fillId="12" borderId="3" xfId="0" applyFont="1" applyFill="1" applyBorder="1" applyAlignment="1">
      <alignment horizontal="center" vertical="center"/>
    </xf>
    <xf numFmtId="0" fontId="17" fillId="12" borderId="1" xfId="0" applyFont="1" applyFill="1" applyBorder="1" applyAlignment="1">
      <alignment horizontal="center" vertical="center" wrapText="1"/>
    </xf>
    <xf numFmtId="0" fontId="17" fillId="12" borderId="27" xfId="0" applyFont="1" applyFill="1" applyBorder="1" applyAlignment="1">
      <alignment horizontal="center" vertical="center" wrapText="1"/>
    </xf>
    <xf numFmtId="0" fontId="17" fillId="12" borderId="1" xfId="0" applyFont="1" applyFill="1" applyBorder="1" applyAlignment="1">
      <alignment horizontal="center" vertical="center"/>
    </xf>
    <xf numFmtId="0" fontId="17" fillId="12" borderId="22" xfId="0" applyFont="1" applyFill="1" applyBorder="1" applyAlignment="1">
      <alignment horizontal="center" vertical="center" wrapText="1"/>
    </xf>
    <xf numFmtId="0" fontId="0" fillId="12" borderId="1" xfId="0" applyFill="1" applyBorder="1" applyAlignment="1">
      <alignment horizontal="center" vertical="center"/>
    </xf>
    <xf numFmtId="0" fontId="0" fillId="0" borderId="1" xfId="0" applyBorder="1" applyAlignment="1">
      <alignment horizontal="center" vertical="center"/>
    </xf>
    <xf numFmtId="177" fontId="0" fillId="0" borderId="1" xfId="2" applyFont="1" applyBorder="1" applyAlignment="1">
      <alignment horizontal="center" vertical="center"/>
    </xf>
    <xf numFmtId="176" fontId="0" fillId="0" borderId="0" xfId="0" applyNumberFormat="1"/>
    <xf numFmtId="0" fontId="17" fillId="0" borderId="4" xfId="0" applyFont="1" applyBorder="1" applyAlignment="1">
      <alignment horizontal="right" vertical="center"/>
    </xf>
    <xf numFmtId="0" fontId="17" fillId="13" borderId="1" xfId="0" applyFont="1" applyFill="1" applyBorder="1" applyAlignment="1">
      <alignment horizontal="center" vertical="center"/>
    </xf>
    <xf numFmtId="177" fontId="17" fillId="13" borderId="1" xfId="2" applyFont="1" applyFill="1" applyBorder="1" applyAlignment="1">
      <alignment horizontal="center" vertical="center"/>
    </xf>
    <xf numFmtId="0" fontId="0" fillId="0" borderId="0" xfId="0" applyAlignment="1">
      <alignment horizontal="center"/>
    </xf>
    <xf numFmtId="0" fontId="20"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horizontal="center"/>
    </xf>
    <xf numFmtId="0" fontId="22" fillId="0" borderId="0" xfId="0" applyFont="1" applyAlignment="1">
      <alignment horizontal="justify" vertical="center" wrapText="1"/>
    </xf>
    <xf numFmtId="0" fontId="23" fillId="0" borderId="0" xfId="0" applyFont="1" applyAlignment="1">
      <alignment horizontal="justify" vertical="center" wrapText="1"/>
    </xf>
    <xf numFmtId="0" fontId="20" fillId="0" borderId="0" xfId="0" applyFont="1" applyAlignment="1">
      <alignment horizontal="center"/>
    </xf>
    <xf numFmtId="0" fontId="20" fillId="0" borderId="1" xfId="0" applyFont="1" applyBorder="1" applyAlignment="1">
      <alignment horizontal="left" vertical="center"/>
    </xf>
    <xf numFmtId="0" fontId="23" fillId="0" borderId="1" xfId="0" applyFont="1" applyBorder="1" applyAlignment="1">
      <alignment horizontal="left" vertical="center"/>
    </xf>
    <xf numFmtId="0" fontId="20" fillId="0" borderId="1" xfId="0" applyFont="1" applyBorder="1" applyAlignment="1">
      <alignment horizontal="center" vertical="center"/>
    </xf>
    <xf numFmtId="0" fontId="23" fillId="0" borderId="1" xfId="0" applyFont="1" applyBorder="1" applyAlignment="1">
      <alignment horizontal="center" vertical="center"/>
    </xf>
    <xf numFmtId="0" fontId="24" fillId="0" borderId="1" xfId="6" applyFont="1" applyBorder="1" applyAlignment="1">
      <alignment horizontal="left" vertical="center"/>
    </xf>
    <xf numFmtId="0" fontId="23" fillId="0" borderId="4" xfId="0" applyFont="1" applyBorder="1" applyAlignment="1">
      <alignment horizontal="center"/>
    </xf>
    <xf numFmtId="0" fontId="25" fillId="14" borderId="1" xfId="0" applyFont="1" applyFill="1" applyBorder="1" applyAlignment="1">
      <alignment horizontal="center" vertical="center" wrapText="1"/>
    </xf>
    <xf numFmtId="0" fontId="25" fillId="14" borderId="27" xfId="0" applyFont="1" applyFill="1" applyBorder="1" applyAlignment="1">
      <alignment horizontal="center" vertical="center" wrapText="1"/>
    </xf>
    <xf numFmtId="0" fontId="25" fillId="14" borderId="1" xfId="0" applyFont="1" applyFill="1" applyBorder="1" applyAlignment="1">
      <alignment horizontal="center" vertical="center"/>
    </xf>
    <xf numFmtId="0" fontId="25" fillId="14" borderId="22" xfId="0" applyFont="1" applyFill="1" applyBorder="1" applyAlignment="1">
      <alignment horizontal="center" vertical="center" wrapText="1"/>
    </xf>
    <xf numFmtId="0" fontId="26" fillId="0" borderId="1" xfId="0" applyFont="1" applyBorder="1" applyAlignment="1">
      <alignment horizontal="center" vertical="center"/>
    </xf>
    <xf numFmtId="0" fontId="26" fillId="0" borderId="1" xfId="2" applyNumberFormat="1" applyFont="1" applyBorder="1" applyAlignment="1">
      <alignment horizontal="center" vertical="center"/>
    </xf>
    <xf numFmtId="177" fontId="26" fillId="0" borderId="1" xfId="2" applyFont="1" applyBorder="1" applyAlignment="1">
      <alignment horizontal="center" vertical="center"/>
    </xf>
    <xf numFmtId="0" fontId="25" fillId="0" borderId="4" xfId="0" applyFont="1" applyBorder="1" applyAlignment="1">
      <alignment horizontal="right" vertical="center"/>
    </xf>
    <xf numFmtId="0" fontId="25" fillId="0" borderId="0" xfId="0" applyFont="1" applyAlignment="1">
      <alignment horizontal="right" vertical="center"/>
    </xf>
    <xf numFmtId="0" fontId="25" fillId="13" borderId="1" xfId="0" applyFont="1" applyFill="1" applyBorder="1" applyAlignment="1">
      <alignment horizontal="center" vertical="center"/>
    </xf>
    <xf numFmtId="177" fontId="25" fillId="13" borderId="1" xfId="2" applyFont="1" applyFill="1" applyBorder="1" applyAlignment="1">
      <alignment horizontal="center" vertical="center"/>
    </xf>
    <xf numFmtId="0" fontId="23" fillId="0" borderId="0" xfId="0" applyFont="1" applyAlignment="1">
      <alignment horizontal="center"/>
    </xf>
    <xf numFmtId="0" fontId="22" fillId="8" borderId="28" xfId="0" applyFont="1" applyFill="1" applyBorder="1" applyAlignment="1">
      <alignment horizontal="center" vertical="center"/>
    </xf>
    <xf numFmtId="0" fontId="22" fillId="8" borderId="4" xfId="0" applyFont="1" applyFill="1" applyBorder="1" applyAlignment="1">
      <alignment horizontal="center" vertical="center"/>
    </xf>
    <xf numFmtId="184" fontId="22" fillId="8" borderId="4" xfId="0" applyNumberFormat="1" applyFont="1" applyFill="1" applyBorder="1" applyAlignment="1">
      <alignment horizontal="center" vertical="center"/>
    </xf>
    <xf numFmtId="0" fontId="23" fillId="8" borderId="4" xfId="0" applyFont="1" applyFill="1" applyBorder="1" applyAlignment="1">
      <alignment horizontal="justify" vertical="center"/>
    </xf>
    <xf numFmtId="0" fontId="22" fillId="8" borderId="29" xfId="0" applyFont="1" applyFill="1" applyBorder="1" applyAlignment="1">
      <alignment horizontal="center" vertical="center"/>
    </xf>
    <xf numFmtId="0" fontId="22" fillId="8" borderId="30" xfId="0" applyFont="1" applyFill="1" applyBorder="1" applyAlignment="1">
      <alignment horizontal="center" vertical="center"/>
    </xf>
    <xf numFmtId="184" fontId="22" fillId="8" borderId="30" xfId="0" applyNumberFormat="1" applyFont="1" applyFill="1" applyBorder="1" applyAlignment="1">
      <alignment horizontal="center" vertical="center"/>
    </xf>
    <xf numFmtId="0" fontId="23" fillId="8" borderId="30" xfId="0" applyFont="1" applyFill="1" applyBorder="1" applyAlignment="1">
      <alignment horizontal="justify" vertical="center"/>
    </xf>
    <xf numFmtId="0" fontId="22" fillId="15" borderId="28" xfId="0" applyFont="1" applyFill="1" applyBorder="1" applyAlignment="1">
      <alignment horizontal="center" vertical="center"/>
    </xf>
    <xf numFmtId="0" fontId="22" fillId="15" borderId="4" xfId="0" applyFont="1" applyFill="1" applyBorder="1" applyAlignment="1">
      <alignment horizontal="center" vertical="center"/>
    </xf>
    <xf numFmtId="184" fontId="22" fillId="15" borderId="4" xfId="0" applyNumberFormat="1" applyFont="1" applyFill="1" applyBorder="1" applyAlignment="1">
      <alignment horizontal="center" vertical="center"/>
    </xf>
    <xf numFmtId="0" fontId="23" fillId="15" borderId="4" xfId="0" applyFont="1" applyFill="1" applyBorder="1" applyAlignment="1">
      <alignment horizontal="justify" vertical="center"/>
    </xf>
    <xf numFmtId="0" fontId="22" fillId="15" borderId="29" xfId="0" applyFont="1" applyFill="1" applyBorder="1" applyAlignment="1">
      <alignment horizontal="center" vertical="center"/>
    </xf>
    <xf numFmtId="0" fontId="22" fillId="15" borderId="30" xfId="0" applyFont="1" applyFill="1" applyBorder="1" applyAlignment="1">
      <alignment horizontal="center" vertical="center"/>
    </xf>
    <xf numFmtId="184" fontId="22" fillId="15" borderId="30" xfId="0" applyNumberFormat="1" applyFont="1" applyFill="1" applyBorder="1" applyAlignment="1">
      <alignment horizontal="center" vertical="center"/>
    </xf>
    <xf numFmtId="0" fontId="23" fillId="15" borderId="30" xfId="0" applyFont="1" applyFill="1" applyBorder="1" applyAlignment="1">
      <alignment horizontal="justify" vertical="center"/>
    </xf>
    <xf numFmtId="0" fontId="22" fillId="0" borderId="0" xfId="0" applyFont="1" applyAlignment="1">
      <alignment vertical="center"/>
    </xf>
    <xf numFmtId="0" fontId="23" fillId="0" borderId="0" xfId="0" applyFont="1" applyAlignment="1">
      <alignment horizontal="left" vertical="center"/>
    </xf>
    <xf numFmtId="0" fontId="25" fillId="0" borderId="0" xfId="0" applyFont="1" applyAlignment="1">
      <alignment horizontal="left" vertical="center"/>
    </xf>
    <xf numFmtId="0" fontId="23" fillId="0" borderId="0" xfId="0" applyFont="1" applyAlignment="1">
      <alignment horizontal="justify" vertical="center"/>
    </xf>
    <xf numFmtId="0" fontId="23" fillId="0" borderId="0" xfId="0" applyFont="1"/>
    <xf numFmtId="0" fontId="21" fillId="0" borderId="0" xfId="0" applyFont="1"/>
  </cellXfs>
  <cellStyles count="55">
    <cellStyle name="Normal" xfId="0" builtinId="0"/>
    <cellStyle name="Comma" xfId="1" builtinId="3"/>
    <cellStyle name="Moeda" xfId="2" builtinId="4"/>
    <cellStyle name="Porcentagem" xfId="3" builtinId="5"/>
    <cellStyle name="Comma [0]" xfId="4" builtinId="6"/>
    <cellStyle name="Moeda [0]" xfId="5" builtinId="7"/>
    <cellStyle name="Hyperlink" xfId="6" builtinId="8"/>
    <cellStyle name="Hyperlink seguido" xfId="7" builtinId="9"/>
    <cellStyle name="Observação" xfId="8" builtinId="10"/>
    <cellStyle name="Texto de Aviso"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ída" xfId="17" builtinId="21"/>
    <cellStyle name="Cálculo" xfId="18" builtinId="22"/>
    <cellStyle name="Célula de Verificação" xfId="19" builtinId="23"/>
    <cellStyle name="Célula Vinculada" xfId="20" builtinId="24"/>
    <cellStyle name="Total" xfId="21" builtinId="25"/>
    <cellStyle name="Bom" xfId="22" builtinId="26"/>
    <cellStyle name="Ruim" xfId="23" builtinId="27"/>
    <cellStyle name="Neutro" xfId="24" builtinId="28"/>
    <cellStyle name="Ênfase 1" xfId="25" builtinId="29"/>
    <cellStyle name="20% - Ênfase 1" xfId="26" builtinId="30"/>
    <cellStyle name="40% - Ênfase 1" xfId="27" builtinId="31"/>
    <cellStyle name="60% - Ênfase 1" xfId="28" builtinId="32"/>
    <cellStyle name="Ênfase 2" xfId="29" builtinId="33"/>
    <cellStyle name="20% - Ênfase 2" xfId="30" builtinId="34"/>
    <cellStyle name="40% - Ênfase 2" xfId="31" builtinId="35"/>
    <cellStyle name="60% - Ênfase 2" xfId="32" builtinId="36"/>
    <cellStyle name="Ênfase 3" xfId="33" builtinId="37"/>
    <cellStyle name="20% - Ênfase 3" xfId="34" builtinId="38"/>
    <cellStyle name="40% - Ênfase 3" xfId="35" builtinId="39"/>
    <cellStyle name="60% - Ênfase 3" xfId="36" builtinId="40"/>
    <cellStyle name="Ênfase 4" xfId="37" builtinId="41"/>
    <cellStyle name="20% - Ênfase 4" xfId="38" builtinId="42"/>
    <cellStyle name="40% - Ênfase 4" xfId="39" builtinId="43"/>
    <cellStyle name="60% - Ênfase 4" xfId="40" builtinId="44"/>
    <cellStyle name="Ênfase 5" xfId="41" builtinId="45"/>
    <cellStyle name="20% - Ênfase 5" xfId="42" builtinId="46"/>
    <cellStyle name="40% - Ênfase 5" xfId="43" builtinId="47"/>
    <cellStyle name="60% - Ênfase 5" xfId="44" builtinId="48"/>
    <cellStyle name="Ênfase 6" xfId="45" builtinId="49"/>
    <cellStyle name="20% - Ênfase 6" xfId="46" builtinId="50"/>
    <cellStyle name="40% - Ênfase 6" xfId="47" builtinId="51"/>
    <cellStyle name="60% - Ênfase 6" xfId="48" builtinId="52"/>
    <cellStyle name="Moeda 2" xfId="49"/>
    <cellStyle name="Moeda 3" xfId="50"/>
    <cellStyle name="Normal 2" xfId="51"/>
    <cellStyle name="Normal 3" xfId="52"/>
    <cellStyle name="Porcentagem 2" xfId="53"/>
    <cellStyle name="Porcentagem 3" xfId="54"/>
  </cellStyles>
  <dxfs count="54">
    <dxf>
      <font>
        <name val="Calibri"/>
        <scheme val="none"/>
        <family val="2"/>
        <i val="0"/>
        <strike val="0"/>
        <u val="none"/>
        <sz val="10"/>
      </font>
      <alignment wrapText="1"/>
    </dxf>
    <dxf>
      <font>
        <name val="Calibri"/>
        <scheme val="none"/>
        <family val="2"/>
        <i val="0"/>
        <strike val="0"/>
        <u val="none"/>
        <sz val="10"/>
      </font>
      <alignment wrapText="1"/>
    </dxf>
    <dxf>
      <font>
        <name val="Calibri"/>
        <scheme val="none"/>
        <family val="2"/>
        <i val="0"/>
        <strike val="0"/>
        <u val="none"/>
        <sz val="10"/>
      </font>
      <alignment wrapText="1"/>
    </dxf>
    <dxf>
      <font>
        <name val="Calibri"/>
        <scheme val="none"/>
        <family val="2"/>
        <i val="0"/>
        <strike val="0"/>
        <u val="none"/>
        <sz val="10"/>
      </font>
      <fill>
        <patternFill patternType="solid">
          <bgColor theme="5" tint="0.399884029663991"/>
        </patternFill>
      </fill>
      <alignment wrapText="1"/>
    </dxf>
    <dxf>
      <font>
        <name val="Calibri"/>
        <scheme val="none"/>
        <family val="2"/>
        <i val="0"/>
        <strike val="0"/>
        <u val="none"/>
        <sz val="10"/>
      </font>
      <alignment wrapText="1"/>
    </dxf>
    <dxf>
      <font>
        <name val="Calibri"/>
        <scheme val="none"/>
        <family val="2"/>
        <i val="0"/>
        <strike val="0"/>
        <u val="none"/>
        <sz val="10"/>
      </font>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fill>
        <patternFill patternType="solid">
          <bgColor theme="5" tint="0.399884029663991"/>
        </patternFill>
      </fill>
      <alignment wrapText="1"/>
    </dxf>
    <dxf>
      <font>
        <name val="Calibri"/>
        <scheme val="none"/>
        <family val="2"/>
        <i val="0"/>
        <strike val="0"/>
        <u val="none"/>
        <sz val="10"/>
      </font>
      <numFmt numFmtId="0" formatCode="General"/>
      <alignment wrapText="1"/>
    </dxf>
    <dxf>
      <font>
        <name val="Calibri"/>
        <scheme val="none"/>
        <family val="2"/>
        <i val="0"/>
        <strike val="0"/>
        <u val="none"/>
        <sz val="10"/>
      </font>
      <numFmt numFmtId="181" formatCode="&quot;R$&quot;#,##0.00_);[Red]\(&quot;R$&quot;#,##0.00\)"/>
      <alignment wrapText="1"/>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customXml" Target="../customXml/item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19049</xdr:colOff>
      <xdr:row>40</xdr:row>
      <xdr:rowOff>19050</xdr:rowOff>
    </xdr:from>
    <xdr:to>
      <xdr:col>5</xdr:col>
      <xdr:colOff>752474</xdr:colOff>
      <xdr:row>50</xdr:row>
      <xdr:rowOff>123825</xdr:rowOff>
    </xdr:to>
    <xdr:sp>
      <xdr:nvSpPr>
        <xdr:cNvPr id="2" name="Retângulo 1"/>
        <xdr:cNvSpPr/>
      </xdr:nvSpPr>
      <xdr:spPr>
        <a:xfrm>
          <a:off x="18415" y="15363825"/>
          <a:ext cx="12182475" cy="2009775"/>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Manutenção de Equipamentos: O valor do insumo Manutenção de Equipamentos foi obtido adotando-se a metodologia das Tabelas de Composições de Preços para Orçamentação, publicação da Editora Pini, para equipamentos de pequeno porte (aproximadamente 1,5HP), com utilização, em média, de 83h/mês, em conjunto com o Manual de Custos Rodoviários do DNIT, Volume 1, de 2003:</a:t>
          </a:r>
          <a:endParaRPr lang="pt-BR" sz="1100">
            <a:solidFill>
              <a:schemeClr val="tx1"/>
            </a:solidFill>
          </a:endParaRPr>
        </a:p>
        <a:p>
          <a:pPr algn="l"/>
          <a:r>
            <a:rPr lang="pt-BR" sz="1100">
              <a:solidFill>
                <a:schemeClr val="tx1"/>
              </a:solidFill>
            </a:rPr>
            <a:t>M= k x 83 x V0/VU, onde:</a:t>
          </a:r>
          <a:endParaRPr lang="pt-BR" sz="1100">
            <a:solidFill>
              <a:schemeClr val="tx1"/>
            </a:solidFill>
          </a:endParaRPr>
        </a:p>
        <a:p>
          <a:pPr algn="l"/>
          <a:r>
            <a:rPr lang="pt-BR" sz="1100">
              <a:solidFill>
                <a:schemeClr val="tx1"/>
              </a:solidFill>
            </a:rPr>
            <a:t>M = custo de manutenção mensal</a:t>
          </a:r>
          <a:endParaRPr lang="pt-BR" sz="1100">
            <a:solidFill>
              <a:schemeClr val="tx1"/>
            </a:solidFill>
          </a:endParaRPr>
        </a:p>
        <a:p>
          <a:pPr algn="l"/>
          <a:r>
            <a:rPr lang="pt-BR" sz="1100">
              <a:solidFill>
                <a:schemeClr val="tx1"/>
              </a:solidFill>
            </a:rPr>
            <a:t>K = 0,6 (conforme adotado pelo Sicro2 /DNIT – Manual de Custos Rodoviários – Volume 1, página 83);</a:t>
          </a:r>
          <a:endParaRPr lang="pt-BR" sz="1100">
            <a:solidFill>
              <a:schemeClr val="tx1"/>
            </a:solidFill>
          </a:endParaRPr>
        </a:p>
        <a:p>
          <a:pPr algn="l"/>
          <a:r>
            <a:rPr lang="pt-BR" sz="1100">
              <a:solidFill>
                <a:schemeClr val="tx1"/>
              </a:solidFill>
            </a:rPr>
            <a:t>VU = Vida Útil = 10.000 horas</a:t>
          </a:r>
          <a:endParaRPr lang="pt-BR" sz="1100">
            <a:solidFill>
              <a:schemeClr val="tx1"/>
            </a:solidFill>
          </a:endParaRPr>
        </a:p>
        <a:p>
          <a:pPr algn="l"/>
          <a:r>
            <a:rPr lang="pt-BR" sz="1100">
              <a:solidFill>
                <a:schemeClr val="tx1"/>
              </a:solidFill>
            </a:rPr>
            <a:t>V0 = Valor de aquisição do equipamento Assim:</a:t>
          </a:r>
          <a:endParaRPr lang="pt-BR" sz="1100">
            <a:solidFill>
              <a:schemeClr val="tx1"/>
            </a:solidFill>
          </a:endParaRPr>
        </a:p>
        <a:p>
          <a:pPr algn="l"/>
          <a:r>
            <a:rPr lang="pt-BR" sz="1100">
              <a:solidFill>
                <a:schemeClr val="tx1"/>
              </a:solidFill>
            </a:rPr>
            <a:t>Manutenção Mensal = [Valor total dos equipamentos x 0,5% a.m.];</a:t>
          </a:r>
          <a:endParaRPr lang="pt-BR" sz="1100">
            <a:solidFill>
              <a:schemeClr val="tx1"/>
            </a:solidFill>
          </a:endParaRPr>
        </a:p>
        <a:p>
          <a:pPr algn="l"/>
          <a:r>
            <a:rPr lang="pt-BR" sz="1100">
              <a:solidFill>
                <a:schemeClr val="tx1"/>
              </a:solidFill>
            </a:rPr>
            <a:t>Depreciação de Equipamentos: Para o cálculo do insumo Depreciação de Equipamentos, adotou-se vida útil de 8 anos e valor residual de 20%, com base no Manual de Custos Rodoviários do DNIT, volume 1, de 2003.</a:t>
          </a:r>
          <a:endParaRPr lang="pt-BR" sz="1100">
            <a:solidFill>
              <a:schemeClr val="tx1"/>
            </a:solidFill>
          </a:endParaRPr>
        </a:p>
        <a:p>
          <a:pPr algn="l"/>
          <a:r>
            <a:rPr lang="pt-BR" sz="1100">
              <a:solidFill>
                <a:schemeClr val="tx1"/>
              </a:solidFill>
            </a:rPr>
            <a:t>Depreciação Mensal = [Valor total dos equipamentos x (1,00-0,20)]/(12x8);</a:t>
          </a:r>
          <a:endParaRPr lang="pt-BR" sz="1100">
            <a:solidFill>
              <a:schemeClr val="tx1"/>
            </a:solidFill>
          </a:endParaRPr>
        </a:p>
      </xdr:txBody>
    </xdr:sp>
    <xdr:clientData/>
  </xdr:twoCellAnchor>
</xdr:wsDr>
</file>

<file path=xl/tables/table1.xml><?xml version="1.0" encoding="utf-8"?>
<table xmlns="http://schemas.openxmlformats.org/spreadsheetml/2006/main" id="12" name="Table43_14310" displayName="Table43_14310" ref="A4:F21">
  <sortState ref="A4:F21">
    <sortCondition ref="B5:B13"/>
  </sortState>
  <tableColumns count="6">
    <tableColumn id="2" name="Item" dataDxfId="0"/>
    <tableColumn id="3" name="Descrição" dataDxfId="1"/>
    <tableColumn id="4" name="Und" dataDxfId="2"/>
    <tableColumn id="5" name="Cotação" dataDxfId="3"/>
    <tableColumn id="6" name="Qtd anual" dataDxfId="4"/>
    <tableColumn id="7" name="Valor Anual" dataDxfId="5">
      <calculatedColumnFormula>TRUNC((E5*D5),2)</calculatedColumnFormula>
    </tableColumn>
  </tableColumns>
  <tableStyleInfo showFirstColumn="0" showLastColumn="0" showRowStripes="1" showColumnStripes="0"/>
</table>
</file>

<file path=xl/tables/table2.xml><?xml version="1.0" encoding="utf-8"?>
<table xmlns="http://schemas.openxmlformats.org/spreadsheetml/2006/main" id="1" name="Table43_143102" displayName="Table43_143102" ref="A57:F65">
  <sortState ref="A57:F65">
    <sortCondition ref="B5:B13"/>
  </sortState>
  <tableColumns count="6">
    <tableColumn id="2" name="Item" dataDxfId="6">
      <calculatedColumnFormula>$A5</calculatedColumnFormula>
    </tableColumn>
    <tableColumn id="3" name="Descrição" dataDxfId="7">
      <calculatedColumnFormula>$B5</calculatedColumnFormula>
    </tableColumn>
    <tableColumn id="4" name="Und" dataDxfId="8">
      <calculatedColumnFormula>C5</calculatedColumnFormula>
    </tableColumn>
    <tableColumn id="5" name="Cotação" dataDxfId="9">
      <calculatedColumnFormula>$D5</calculatedColumnFormula>
    </tableColumn>
    <tableColumn id="6" name="Qtd anual" dataDxfId="10">
      <calculatedColumnFormula>$E5</calculatedColumnFormula>
    </tableColumn>
    <tableColumn id="7" name="Valor Anual" dataDxfId="11">
      <calculatedColumnFormula>TRUNC((E58*D58),2)</calculatedColumnFormula>
    </tableColumn>
  </tableColumns>
  <tableStyleInfo showFirstColumn="0" showLastColumn="0" showRowStripes="1" showColumnStripes="0"/>
</table>
</file>

<file path=xl/tables/table3.xml><?xml version="1.0" encoding="utf-8"?>
<table xmlns="http://schemas.openxmlformats.org/spreadsheetml/2006/main" id="15" name="Table43_14310216" displayName="Table43_14310216" ref="A102:F106">
  <sortState ref="A102:F106">
    <sortCondition ref="B5:B13"/>
  </sortState>
  <tableColumns count="6">
    <tableColumn id="2" name="Item" dataDxfId="12">
      <calculatedColumnFormula>A5</calculatedColumnFormula>
    </tableColumn>
    <tableColumn id="3" name="Descrição" dataDxfId="13">
      <calculatedColumnFormula>B5</calculatedColumnFormula>
    </tableColumn>
    <tableColumn id="4" name="Und" dataDxfId="14">
      <calculatedColumnFormula>C5</calculatedColumnFormula>
    </tableColumn>
    <tableColumn id="5" name="Cotação" dataDxfId="15">
      <calculatedColumnFormula>D5</calculatedColumnFormula>
    </tableColumn>
    <tableColumn id="6" name="Qtd anual" dataDxfId="16">
      <calculatedColumnFormula>E5</calculatedColumnFormula>
    </tableColumn>
    <tableColumn id="7" name="Valor Anual" dataDxfId="17">
      <calculatedColumnFormula>TRUNC((E103*D103),2)</calculatedColumnFormula>
    </tableColumn>
  </tableColumns>
  <tableStyleInfo showFirstColumn="0" showLastColumn="0" showRowStripes="1" showColumnStripes="0"/>
</table>
</file>

<file path=xl/tables/table4.xml><?xml version="1.0" encoding="utf-8"?>
<table xmlns="http://schemas.openxmlformats.org/spreadsheetml/2006/main" id="16" name="Table43_1431021617" displayName="Table43_1431021617" ref="A130:F134">
  <sortState ref="A130:F134">
    <sortCondition ref="B5:B13"/>
  </sortState>
  <tableColumns count="6">
    <tableColumn id="2" name="Item" dataDxfId="18">
      <calculatedColumnFormula>A5</calculatedColumnFormula>
    </tableColumn>
    <tableColumn id="3" name="Descrição" dataDxfId="19">
      <calculatedColumnFormula>B5</calculatedColumnFormula>
    </tableColumn>
    <tableColumn id="4" name="Und" dataDxfId="20">
      <calculatedColumnFormula>C5</calculatedColumnFormula>
    </tableColumn>
    <tableColumn id="5" name="Cotação" dataDxfId="21">
      <calculatedColumnFormula>D5</calculatedColumnFormula>
    </tableColumn>
    <tableColumn id="6" name="Qtd anual" dataDxfId="22">
      <calculatedColumnFormula>E5</calculatedColumnFormula>
    </tableColumn>
    <tableColumn id="7" name="Valor Anual" dataDxfId="23">
      <calculatedColumnFormula>TRUNC((E131*D131),2)</calculatedColumnFormula>
    </tableColumn>
  </tableColumns>
  <tableStyleInfo showFirstColumn="0" showLastColumn="0" showRowStripes="1" showColumnStripes="0"/>
</table>
</file>

<file path=xl/tables/table5.xml><?xml version="1.0" encoding="utf-8"?>
<table xmlns="http://schemas.openxmlformats.org/spreadsheetml/2006/main" id="17" name="Table43_143102161718" displayName="Table43_143102161718" ref="A160:F168">
  <sortState ref="A160:F168">
    <sortCondition ref="B5:B13"/>
  </sortState>
  <tableColumns count="6">
    <tableColumn id="2" name="Item" dataDxfId="24">
      <calculatedColumnFormula>A5</calculatedColumnFormula>
    </tableColumn>
    <tableColumn id="3" name="Descrição" dataDxfId="25">
      <calculatedColumnFormula>B5</calculatedColumnFormula>
    </tableColumn>
    <tableColumn id="4" name="Und" dataDxfId="26">
      <calculatedColumnFormula>C5</calculatedColumnFormula>
    </tableColumn>
    <tableColumn id="5" name="Cotação" dataDxfId="27">
      <calculatedColumnFormula>D5</calculatedColumnFormula>
    </tableColumn>
    <tableColumn id="6" name="Qtd anual" dataDxfId="28">
      <calculatedColumnFormula>E5</calculatedColumnFormula>
    </tableColumn>
    <tableColumn id="7" name="Valor Anual" dataDxfId="29">
      <calculatedColumnFormula>TRUNC((E161*D161),2)</calculatedColumnFormula>
    </tableColumn>
  </tableColumns>
  <tableStyleInfo showFirstColumn="0" showLastColumn="0" showRowStripes="1" showColumnStripes="0"/>
</table>
</file>

<file path=xl/tables/table6.xml><?xml version="1.0" encoding="utf-8"?>
<table xmlns="http://schemas.openxmlformats.org/spreadsheetml/2006/main" id="19" name="Table43_14310220" displayName="Table43_14310220" ref="A195:F203">
  <sortState ref="A195:F203">
    <sortCondition ref="B5:B13"/>
  </sortState>
  <tableColumns count="6">
    <tableColumn id="2" name="Item" dataDxfId="30">
      <calculatedColumnFormula>A5</calculatedColumnFormula>
    </tableColumn>
    <tableColumn id="3" name="Descrição" dataDxfId="31">
      <calculatedColumnFormula>B5</calculatedColumnFormula>
    </tableColumn>
    <tableColumn id="4" name="Und" dataDxfId="32">
      <calculatedColumnFormula>C5</calculatedColumnFormula>
    </tableColumn>
    <tableColumn id="5" name="Cotação" dataDxfId="33">
      <calculatedColumnFormula>D5</calculatedColumnFormula>
    </tableColumn>
    <tableColumn id="6" name="Qtd anual" dataDxfId="34">
      <calculatedColumnFormula>E5</calculatedColumnFormula>
    </tableColumn>
    <tableColumn id="7" name="Valor Anual" dataDxfId="35">
      <calculatedColumnFormula>TRUNC((E196*D196),2)</calculatedColumnFormula>
    </tableColumn>
  </tableColumns>
  <tableStyleInfo showFirstColumn="0" showLastColumn="0" showRowStripes="1" showColumnStripes="0"/>
</table>
</file>

<file path=xl/tables/table7.xml><?xml version="1.0" encoding="utf-8"?>
<table xmlns="http://schemas.openxmlformats.org/spreadsheetml/2006/main" id="20" name="Table43_143102161721" displayName="Table43_143102161721" ref="A241:F250">
  <sortState ref="A241:F250">
    <sortCondition ref="B5:B13"/>
  </sortState>
  <tableColumns count="6">
    <tableColumn id="2" name="Item" dataDxfId="36">
      <calculatedColumnFormula>A5</calculatedColumnFormula>
    </tableColumn>
    <tableColumn id="3" name="Descrição" dataDxfId="37">
      <calculatedColumnFormula>B5</calculatedColumnFormula>
    </tableColumn>
    <tableColumn id="4" name="Und" dataDxfId="38">
      <calculatedColumnFormula>C5</calculatedColumnFormula>
    </tableColumn>
    <tableColumn id="5" name="Cotação" dataDxfId="39">
      <calculatedColumnFormula>D5</calculatedColumnFormula>
    </tableColumn>
    <tableColumn id="6" name="Qtd anual" dataDxfId="40">
      <calculatedColumnFormula>E5</calculatedColumnFormula>
    </tableColumn>
    <tableColumn id="7" name="Valor Anual" dataDxfId="41">
      <calculatedColumnFormula>TRUNC((E242*D242),2)</calculatedColumnFormula>
    </tableColumn>
  </tableColumns>
  <tableStyleInfo showFirstColumn="0" showLastColumn="0" showRowStripes="1" showColumnStripes="0"/>
</table>
</file>

<file path=xl/tables/table8.xml><?xml version="1.0" encoding="utf-8"?>
<table xmlns="http://schemas.openxmlformats.org/spreadsheetml/2006/main" id="2" name="Table43_1431021617183" displayName="Table43_1431021617183" ref="A272:F277">
  <sortState ref="A272:F277">
    <sortCondition ref="B5:B13"/>
  </sortState>
  <tableColumns count="6">
    <tableColumn id="2" name="Item" dataDxfId="42">
      <calculatedColumnFormula>A5</calculatedColumnFormula>
    </tableColumn>
    <tableColumn id="3" name="Descrição" dataDxfId="43">
      <calculatedColumnFormula>B5</calculatedColumnFormula>
    </tableColumn>
    <tableColumn id="4" name="Und" dataDxfId="44">
      <calculatedColumnFormula>C5</calculatedColumnFormula>
    </tableColumn>
    <tableColumn id="5" name="Cotação" dataDxfId="45">
      <calculatedColumnFormula>D5</calculatedColumnFormula>
    </tableColumn>
    <tableColumn id="6" name="Qtd anual" dataDxfId="46">
      <calculatedColumnFormula>E5</calculatedColumnFormula>
    </tableColumn>
    <tableColumn id="7" name="Valor Anual" dataDxfId="47">
      <calculatedColumnFormula>TRUNC((E273*D273),2)</calculatedColumnFormula>
    </tableColumn>
  </tableColumns>
  <tableStyleInfo showFirstColumn="0" showLastColumn="0" showRowStripes="1" showColumnStripes="0"/>
</table>
</file>

<file path=xl/tables/table9.xml><?xml version="1.0" encoding="utf-8"?>
<table xmlns="http://schemas.openxmlformats.org/spreadsheetml/2006/main" id="3" name="Table43_143102204" displayName="Table43_143102204" ref="A303:F311">
  <sortState ref="A303:F311">
    <sortCondition ref="B5:B13"/>
  </sortState>
  <tableColumns count="6">
    <tableColumn id="2" name="Item" dataDxfId="48">
      <calculatedColumnFormula>A5</calculatedColumnFormula>
    </tableColumn>
    <tableColumn id="3" name="Descrição" dataDxfId="49">
      <calculatedColumnFormula>B5</calculatedColumnFormula>
    </tableColumn>
    <tableColumn id="4" name="Und" dataDxfId="50">
      <calculatedColumnFormula>C5</calculatedColumnFormula>
    </tableColumn>
    <tableColumn id="5" name="Cotação" dataDxfId="51">
      <calculatedColumnFormula>D5</calculatedColumnFormula>
    </tableColumn>
    <tableColumn id="6" name="Qtd anual" dataDxfId="52">
      <calculatedColumnFormula>E5</calculatedColumnFormula>
    </tableColumn>
    <tableColumn id="7" name="Valor Anual" dataDxfId="53">
      <calculatedColumnFormula>TRUNC((E304*D304),2)</calculatedColumnFormula>
    </tableColumn>
  </tableColumns>
  <tableStyleInfo showFirstColumn="0" showLastColumn="0" showRowStripes="1" showColumnStripes="0"/>
</table>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9" Type="http://schemas.openxmlformats.org/officeDocument/2006/relationships/table" Target="../tables/table9.xml"/><Relationship Id="rId8" Type="http://schemas.openxmlformats.org/officeDocument/2006/relationships/table" Target="../tables/table8.xml"/><Relationship Id="rId7" Type="http://schemas.openxmlformats.org/officeDocument/2006/relationships/table" Target="../tables/table7.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4"/>
  <sheetViews>
    <sheetView topLeftCell="A9" workbookViewId="0">
      <selection activeCell="C29" sqref="C29"/>
    </sheetView>
  </sheetViews>
  <sheetFormatPr defaultColWidth="9" defaultRowHeight="15" outlineLevelCol="7"/>
  <cols>
    <col min="1" max="1" width="8" customWidth="1"/>
    <col min="2" max="2" width="36.1428571428571" customWidth="1"/>
    <col min="3" max="3" width="7.57142857142857" customWidth="1"/>
    <col min="4" max="4" width="14.2857142857143" customWidth="1"/>
    <col min="5" max="5" width="9.85714285714286" hidden="1" customWidth="1"/>
    <col min="6" max="6" width="13.2857142857143" customWidth="1"/>
    <col min="7" max="7" width="16.4285714285714" customWidth="1"/>
    <col min="8" max="8" width="20.1428571428571" customWidth="1"/>
  </cols>
  <sheetData>
    <row r="1" spans="1:8">
      <c r="A1" s="206"/>
      <c r="B1" s="206"/>
      <c r="C1" s="206"/>
      <c r="D1" s="206"/>
      <c r="E1" s="206"/>
      <c r="F1" s="206"/>
      <c r="G1" s="206"/>
      <c r="H1" s="206"/>
    </row>
    <row r="2" spans="1:8">
      <c r="A2" s="206"/>
      <c r="B2" s="206"/>
      <c r="C2" s="206"/>
      <c r="D2" s="206"/>
      <c r="E2" s="206"/>
      <c r="F2" s="206"/>
      <c r="G2" s="206"/>
      <c r="H2" s="206"/>
    </row>
    <row r="3" spans="1:8">
      <c r="A3" s="207" t="s">
        <v>0</v>
      </c>
      <c r="B3" s="207"/>
      <c r="C3" s="207"/>
      <c r="D3" s="207"/>
      <c r="E3" s="207"/>
      <c r="F3" s="207"/>
      <c r="G3" s="207"/>
      <c r="H3" s="207"/>
    </row>
    <row r="4" spans="1:8">
      <c r="A4" s="208" t="s">
        <v>1</v>
      </c>
      <c r="B4" s="208"/>
      <c r="C4" s="208"/>
      <c r="D4" s="208"/>
      <c r="E4" s="208"/>
      <c r="F4" s="208"/>
      <c r="G4" s="208"/>
      <c r="H4" s="208"/>
    </row>
    <row r="5" spans="1:8">
      <c r="A5" s="206"/>
      <c r="B5" s="206"/>
      <c r="C5" s="206"/>
      <c r="D5" s="206"/>
      <c r="E5" s="206"/>
      <c r="F5" s="206"/>
      <c r="G5" s="206"/>
      <c r="H5" s="206"/>
    </row>
    <row r="6" spans="1:8">
      <c r="A6" s="207" t="s">
        <v>2</v>
      </c>
      <c r="B6" s="207"/>
      <c r="C6" s="207"/>
      <c r="D6" s="207"/>
      <c r="E6" s="207"/>
      <c r="F6" s="207"/>
      <c r="G6" s="207"/>
      <c r="H6" s="207"/>
    </row>
    <row r="7" spans="1:8">
      <c r="A7" s="207" t="s">
        <v>3</v>
      </c>
      <c r="B7" s="207"/>
      <c r="C7" s="207"/>
      <c r="D7" s="207"/>
      <c r="E7" s="207"/>
      <c r="F7" s="207"/>
      <c r="G7" s="207"/>
      <c r="H7" s="207"/>
    </row>
    <row r="8" spans="1:8">
      <c r="A8" s="209"/>
      <c r="B8" s="209"/>
      <c r="C8" s="209"/>
      <c r="D8" s="209"/>
      <c r="E8" s="209"/>
      <c r="F8" s="209"/>
      <c r="G8" s="209"/>
      <c r="H8" s="209"/>
    </row>
    <row r="9" ht="39.75" customHeight="1" spans="1:8">
      <c r="A9" s="210" t="s">
        <v>4</v>
      </c>
      <c r="B9" s="211"/>
      <c r="C9" s="211"/>
      <c r="D9" s="211"/>
      <c r="E9" s="211"/>
      <c r="F9" s="211"/>
      <c r="G9" s="211"/>
      <c r="H9" s="211"/>
    </row>
    <row r="10" spans="1:8">
      <c r="A10" s="209"/>
      <c r="B10" s="209"/>
      <c r="C10" s="209"/>
      <c r="D10" s="209"/>
      <c r="E10" s="209"/>
      <c r="F10" s="209"/>
      <c r="G10" s="209"/>
      <c r="H10" s="209"/>
    </row>
    <row r="11" spans="1:8">
      <c r="A11" s="212" t="s">
        <v>5</v>
      </c>
      <c r="B11" s="212"/>
      <c r="C11" s="212"/>
      <c r="D11" s="212"/>
      <c r="E11" s="212"/>
      <c r="F11" s="212"/>
      <c r="G11" s="212"/>
      <c r="H11" s="212"/>
    </row>
    <row r="12" spans="1:8">
      <c r="A12" s="209"/>
      <c r="B12" s="209"/>
      <c r="C12" s="209"/>
      <c r="D12" s="209"/>
      <c r="E12" s="209"/>
      <c r="F12" s="209"/>
      <c r="G12" s="209"/>
      <c r="H12" s="209"/>
    </row>
    <row r="13" ht="15.95" customHeight="1" spans="1:8">
      <c r="A13" s="213" t="s">
        <v>6</v>
      </c>
      <c r="B13" s="213"/>
      <c r="C13" s="214"/>
      <c r="D13" s="214"/>
      <c r="E13" s="214"/>
      <c r="F13" s="214"/>
      <c r="G13" s="214"/>
      <c r="H13" s="214"/>
    </row>
    <row r="14" ht="15.95" customHeight="1" spans="1:8">
      <c r="A14" s="213" t="s">
        <v>7</v>
      </c>
      <c r="B14" s="213"/>
      <c r="C14" s="214"/>
      <c r="D14" s="214"/>
      <c r="E14" s="214"/>
      <c r="F14" s="214"/>
      <c r="G14" s="214"/>
      <c r="H14" s="214"/>
    </row>
    <row r="15" ht="15.95" customHeight="1" spans="1:8">
      <c r="A15" s="213" t="s">
        <v>8</v>
      </c>
      <c r="B15" s="213"/>
      <c r="C15" s="214"/>
      <c r="D15" s="214"/>
      <c r="E15" s="214"/>
      <c r="F15" s="214"/>
      <c r="G15" s="214"/>
      <c r="H15" s="214"/>
    </row>
    <row r="16" ht="15.95" customHeight="1" spans="1:8">
      <c r="A16" s="213" t="s">
        <v>9</v>
      </c>
      <c r="B16" s="213"/>
      <c r="C16" s="214"/>
      <c r="D16" s="214"/>
      <c r="E16" s="214"/>
      <c r="F16" s="215" t="s">
        <v>10</v>
      </c>
      <c r="G16" s="216"/>
      <c r="H16" s="216"/>
    </row>
    <row r="17" ht="15.95" customHeight="1" spans="1:8">
      <c r="A17" s="213" t="s">
        <v>11</v>
      </c>
      <c r="B17" s="213"/>
      <c r="C17" s="217"/>
      <c r="D17" s="214"/>
      <c r="E17" s="214"/>
      <c r="F17" s="214"/>
      <c r="G17" s="214"/>
      <c r="H17" s="214"/>
    </row>
    <row r="18" ht="15.95" customHeight="1" spans="1:8">
      <c r="A18" s="213" t="s">
        <v>12</v>
      </c>
      <c r="B18" s="213"/>
      <c r="C18" s="214"/>
      <c r="D18" s="214"/>
      <c r="E18" s="214"/>
      <c r="F18" s="214"/>
      <c r="G18" s="214"/>
      <c r="H18" s="214"/>
    </row>
    <row r="19" ht="15.95" customHeight="1" spans="1:8">
      <c r="A19" s="213" t="s">
        <v>13</v>
      </c>
      <c r="B19" s="213"/>
      <c r="C19" s="214"/>
      <c r="D19" s="214"/>
      <c r="E19" s="214"/>
      <c r="F19" s="214"/>
      <c r="G19" s="214"/>
      <c r="H19" s="214"/>
    </row>
    <row r="20" spans="1:8">
      <c r="A20" s="218"/>
      <c r="B20" s="218"/>
      <c r="C20" s="218"/>
      <c r="D20" s="218"/>
      <c r="E20" s="218"/>
      <c r="F20" s="218"/>
      <c r="G20" s="218"/>
      <c r="H20" s="218"/>
    </row>
    <row r="21" spans="1:8">
      <c r="A21" s="207" t="s">
        <v>14</v>
      </c>
      <c r="B21" s="207"/>
      <c r="C21" s="207"/>
      <c r="D21" s="207"/>
      <c r="E21" s="207"/>
      <c r="F21" s="207"/>
      <c r="G21" s="207"/>
      <c r="H21" s="207"/>
    </row>
    <row r="22" ht="23.25" customHeight="1" spans="1:8">
      <c r="A22" s="219" t="s">
        <v>15</v>
      </c>
      <c r="B22" s="220" t="s">
        <v>16</v>
      </c>
      <c r="C22" s="220" t="s">
        <v>17</v>
      </c>
      <c r="D22" s="220" t="s">
        <v>18</v>
      </c>
      <c r="E22" s="220" t="s">
        <v>19</v>
      </c>
      <c r="F22" s="220" t="s">
        <v>20</v>
      </c>
      <c r="G22" s="220" t="s">
        <v>21</v>
      </c>
      <c r="H22" s="220" t="s">
        <v>22</v>
      </c>
    </row>
    <row r="23" ht="21" customHeight="1" spans="1:8">
      <c r="A23" s="221" t="s">
        <v>23</v>
      </c>
      <c r="B23" s="222"/>
      <c r="C23" s="222"/>
      <c r="D23" s="222"/>
      <c r="E23" s="222"/>
      <c r="F23" s="222"/>
      <c r="G23" s="222"/>
      <c r="H23" s="222"/>
    </row>
    <row r="24" ht="16.5" customHeight="1" spans="1:8">
      <c r="A24" s="223">
        <v>1</v>
      </c>
      <c r="B24" s="223" t="s">
        <v>24</v>
      </c>
      <c r="C24" s="223" t="s">
        <v>25</v>
      </c>
      <c r="D24" s="224">
        <f>Tec.Man.Predial!C16</f>
        <v>1</v>
      </c>
      <c r="E24" s="224">
        <v>1</v>
      </c>
      <c r="F24" s="225">
        <f>Tec.Man.Predial!D185</f>
        <v>5867.94</v>
      </c>
      <c r="G24" s="225">
        <f t="shared" ref="G24:G31" si="0">D24*F24</f>
        <v>5867.94</v>
      </c>
      <c r="H24" s="225">
        <f>G24*12</f>
        <v>70415.28</v>
      </c>
    </row>
    <row r="25" ht="16.5" customHeight="1" spans="1:8">
      <c r="A25" s="223">
        <v>2</v>
      </c>
      <c r="B25" s="223" t="s">
        <v>26</v>
      </c>
      <c r="C25" s="223" t="s">
        <v>25</v>
      </c>
      <c r="D25" s="224">
        <f>Copeira!C16</f>
        <v>1</v>
      </c>
      <c r="E25" s="224">
        <v>1</v>
      </c>
      <c r="F25" s="225">
        <f>Copeira!D185</f>
        <v>3871.47</v>
      </c>
      <c r="G25" s="225">
        <f t="shared" si="0"/>
        <v>3871.47</v>
      </c>
      <c r="H25" s="225">
        <f t="shared" ref="H25:H31" si="1">G25*12</f>
        <v>46457.64</v>
      </c>
    </row>
    <row r="26" ht="16.5" customHeight="1" spans="1:8">
      <c r="A26" s="223">
        <v>3</v>
      </c>
      <c r="B26" s="223" t="s">
        <v>27</v>
      </c>
      <c r="C26" s="223" t="s">
        <v>25</v>
      </c>
      <c r="D26" s="224">
        <f>Recepcionista_Secretaria!C16</f>
        <v>12</v>
      </c>
      <c r="E26" s="224">
        <v>1</v>
      </c>
      <c r="F26" s="225">
        <f>Recepcionista_Secretaria!D184</f>
        <v>4039.8</v>
      </c>
      <c r="G26" s="225">
        <f t="shared" si="0"/>
        <v>48477.6</v>
      </c>
      <c r="H26" s="225">
        <f t="shared" si="1"/>
        <v>581731.2</v>
      </c>
    </row>
    <row r="27" ht="16.5" customHeight="1" spans="1:8">
      <c r="A27" s="223">
        <v>4</v>
      </c>
      <c r="B27" s="223" t="s">
        <v>28</v>
      </c>
      <c r="C27" s="223" t="s">
        <v>25</v>
      </c>
      <c r="D27" s="224">
        <f>Eletricista!C16</f>
        <v>1</v>
      </c>
      <c r="E27" s="224">
        <v>1</v>
      </c>
      <c r="F27" s="225">
        <f>Eletricista!D185</f>
        <v>6722.68</v>
      </c>
      <c r="G27" s="225">
        <f t="shared" si="0"/>
        <v>6722.68</v>
      </c>
      <c r="H27" s="225">
        <f t="shared" si="1"/>
        <v>80672.16</v>
      </c>
    </row>
    <row r="28" ht="16.5" customHeight="1" spans="1:8">
      <c r="A28" s="223">
        <v>5</v>
      </c>
      <c r="B28" s="223" t="s">
        <v>29</v>
      </c>
      <c r="C28" s="223" t="s">
        <v>30</v>
      </c>
      <c r="D28" s="224">
        <f>Jardineiro!C16</f>
        <v>1</v>
      </c>
      <c r="E28" s="224">
        <v>1</v>
      </c>
      <c r="F28" s="225">
        <f>Jardineiro!D185</f>
        <v>4130.85</v>
      </c>
      <c r="G28" s="225">
        <f t="shared" si="0"/>
        <v>4130.85</v>
      </c>
      <c r="H28" s="225">
        <f t="shared" si="1"/>
        <v>49570.2</v>
      </c>
    </row>
    <row r="29" ht="16.5" customHeight="1" spans="1:8">
      <c r="A29" s="223">
        <v>6</v>
      </c>
      <c r="B29" s="223" t="s">
        <v>31</v>
      </c>
      <c r="C29" s="223" t="s">
        <v>25</v>
      </c>
      <c r="D29" s="224">
        <f>Motorista!C16</f>
        <v>3</v>
      </c>
      <c r="E29" s="224">
        <v>1</v>
      </c>
      <c r="F29" s="225">
        <f>Motorista!D185</f>
        <v>6890.37</v>
      </c>
      <c r="G29" s="225">
        <f t="shared" si="0"/>
        <v>20671.11</v>
      </c>
      <c r="H29" s="225">
        <f t="shared" si="1"/>
        <v>248053.32</v>
      </c>
    </row>
    <row r="30" ht="16.5" customHeight="1" spans="1:8">
      <c r="A30" s="223">
        <v>7</v>
      </c>
      <c r="B30" s="223" t="s">
        <v>32</v>
      </c>
      <c r="C30" s="223" t="s">
        <v>33</v>
      </c>
      <c r="D30" s="224">
        <f>Porteiro!C16</f>
        <v>1</v>
      </c>
      <c r="E30" s="224">
        <v>2</v>
      </c>
      <c r="F30" s="225">
        <f>Porteiro!D185</f>
        <v>8312.14</v>
      </c>
      <c r="G30" s="225">
        <f t="shared" si="0"/>
        <v>8312.14</v>
      </c>
      <c r="H30" s="225">
        <f t="shared" si="1"/>
        <v>99745.68</v>
      </c>
    </row>
    <row r="31" ht="16.5" customHeight="1" spans="1:8">
      <c r="A31" s="223">
        <v>8</v>
      </c>
      <c r="B31" s="223" t="s">
        <v>34</v>
      </c>
      <c r="C31" s="223" t="s">
        <v>25</v>
      </c>
      <c r="D31" s="224">
        <f>Tec.Refrig!C16</f>
        <v>1</v>
      </c>
      <c r="E31" s="224">
        <v>1</v>
      </c>
      <c r="F31" s="225">
        <f>Tec.Refrig!D185</f>
        <v>5835.74</v>
      </c>
      <c r="G31" s="225">
        <f t="shared" si="0"/>
        <v>5835.74</v>
      </c>
      <c r="H31" s="225">
        <f t="shared" si="1"/>
        <v>70028.88</v>
      </c>
    </row>
    <row r="32" ht="16.5" customHeight="1" spans="1:8">
      <c r="A32" s="223">
        <v>9</v>
      </c>
      <c r="B32" s="223" t="s">
        <v>35</v>
      </c>
      <c r="C32" s="223" t="s">
        <v>25</v>
      </c>
      <c r="D32" s="224">
        <f>Diárias!B4</f>
        <v>72</v>
      </c>
      <c r="E32" s="224" t="s">
        <v>36</v>
      </c>
      <c r="F32" s="225">
        <f>Diárias!C4</f>
        <v>212.76</v>
      </c>
      <c r="G32" s="225" t="s">
        <v>36</v>
      </c>
      <c r="H32" s="225">
        <f>D32*F32</f>
        <v>15318.72</v>
      </c>
    </row>
    <row r="33" ht="16.5" customHeight="1" spans="1:8">
      <c r="A33" s="226"/>
      <c r="B33" s="226"/>
      <c r="C33" s="226"/>
      <c r="D33" s="226"/>
      <c r="E33" s="227"/>
      <c r="F33" s="228" t="s">
        <v>37</v>
      </c>
      <c r="G33" s="229">
        <f>SUM(G24:G32)</f>
        <v>103889.53</v>
      </c>
      <c r="H33" s="229">
        <f>SUM(H24:H32)</f>
        <v>1261993.08</v>
      </c>
    </row>
    <row r="34" spans="1:8">
      <c r="A34" s="230"/>
      <c r="B34" s="230"/>
      <c r="C34" s="230"/>
      <c r="D34" s="230"/>
      <c r="E34" s="230"/>
      <c r="F34" s="230"/>
      <c r="G34" s="230"/>
      <c r="H34" s="230"/>
    </row>
    <row r="35" customHeight="1" spans="1:8">
      <c r="A35" s="231" t="s">
        <v>38</v>
      </c>
      <c r="B35" s="232"/>
      <c r="C35" s="233">
        <f>G33</f>
        <v>103889.53</v>
      </c>
      <c r="D35" s="233"/>
      <c r="E35" s="233"/>
      <c r="F35" s="234" t="s">
        <v>39</v>
      </c>
      <c r="G35" s="234"/>
      <c r="H35" s="234"/>
    </row>
    <row r="36" spans="1:8">
      <c r="A36" s="235"/>
      <c r="B36" s="236"/>
      <c r="C36" s="237"/>
      <c r="D36" s="237"/>
      <c r="E36" s="237"/>
      <c r="F36" s="238"/>
      <c r="G36" s="238"/>
      <c r="H36" s="238"/>
    </row>
    <row r="37" customHeight="1" spans="1:8">
      <c r="A37" s="239" t="s">
        <v>40</v>
      </c>
      <c r="B37" s="240"/>
      <c r="C37" s="241">
        <f>H33</f>
        <v>1261993.08</v>
      </c>
      <c r="D37" s="241"/>
      <c r="E37" s="241"/>
      <c r="F37" s="242" t="s">
        <v>39</v>
      </c>
      <c r="G37" s="242"/>
      <c r="H37" s="242"/>
    </row>
    <row r="38" spans="1:8">
      <c r="A38" s="243"/>
      <c r="B38" s="244"/>
      <c r="C38" s="245"/>
      <c r="D38" s="245"/>
      <c r="E38" s="245"/>
      <c r="F38" s="246"/>
      <c r="G38" s="246"/>
      <c r="H38" s="246"/>
    </row>
    <row r="39" spans="1:8">
      <c r="A39" s="230"/>
      <c r="B39" s="230"/>
      <c r="C39" s="230"/>
      <c r="D39" s="230"/>
      <c r="E39" s="230"/>
      <c r="F39" s="230"/>
      <c r="G39" s="230"/>
      <c r="H39" s="230"/>
    </row>
    <row r="40" spans="1:8">
      <c r="A40" s="247" t="s">
        <v>41</v>
      </c>
      <c r="B40" s="247"/>
      <c r="C40" s="248" t="s">
        <v>42</v>
      </c>
      <c r="D40" s="248"/>
      <c r="E40" s="248"/>
      <c r="F40" s="248"/>
      <c r="G40" s="248"/>
      <c r="H40" s="248"/>
    </row>
    <row r="41" spans="1:8">
      <c r="A41" s="247" t="s">
        <v>43</v>
      </c>
      <c r="B41" s="247"/>
      <c r="C41" s="248" t="s">
        <v>44</v>
      </c>
      <c r="D41" s="248"/>
      <c r="E41" s="248"/>
      <c r="F41" s="248"/>
      <c r="G41" s="248"/>
      <c r="H41" s="248"/>
    </row>
    <row r="42" spans="1:8">
      <c r="A42" s="249" t="s">
        <v>45</v>
      </c>
      <c r="B42" s="249"/>
      <c r="C42" s="248" t="s">
        <v>46</v>
      </c>
      <c r="D42" s="248"/>
      <c r="E42" s="248"/>
      <c r="F42" s="248"/>
      <c r="G42" s="248"/>
      <c r="H42" s="248"/>
    </row>
    <row r="43" spans="1:8">
      <c r="A43" s="230"/>
      <c r="B43" s="230"/>
      <c r="C43" s="230"/>
      <c r="D43" s="230"/>
      <c r="E43" s="230"/>
      <c r="F43" s="230"/>
      <c r="G43" s="230"/>
      <c r="H43" s="230"/>
    </row>
    <row r="44" ht="41.25" customHeight="1" spans="1:8">
      <c r="A44" s="250" t="s">
        <v>47</v>
      </c>
      <c r="B44" s="250"/>
      <c r="C44" s="250"/>
      <c r="D44" s="250"/>
      <c r="E44" s="250"/>
      <c r="F44" s="250"/>
      <c r="G44" s="250"/>
      <c r="H44" s="250"/>
    </row>
    <row r="45" spans="1:8">
      <c r="A45" s="230"/>
      <c r="B45" s="230"/>
      <c r="C45" s="230"/>
      <c r="D45" s="230"/>
      <c r="E45" s="230"/>
      <c r="F45" s="230"/>
      <c r="G45" s="230"/>
      <c r="H45" s="230"/>
    </row>
    <row r="46" spans="1:8">
      <c r="A46" s="230"/>
      <c r="B46" s="230"/>
      <c r="C46" s="230"/>
      <c r="D46" s="230"/>
      <c r="E46" s="230"/>
      <c r="F46" s="230"/>
      <c r="G46" s="230"/>
      <c r="H46" s="230"/>
    </row>
    <row r="47" spans="1:8">
      <c r="A47" s="230"/>
      <c r="B47" s="230"/>
      <c r="C47" s="230"/>
      <c r="D47" s="230"/>
      <c r="E47" s="230"/>
      <c r="F47" s="230"/>
      <c r="G47" s="230"/>
      <c r="H47" s="230"/>
    </row>
    <row r="48" spans="1:8">
      <c r="A48" s="209" t="s">
        <v>48</v>
      </c>
      <c r="B48" s="209"/>
      <c r="C48" s="209"/>
      <c r="D48" s="209"/>
      <c r="E48" s="209"/>
      <c r="F48" s="209"/>
      <c r="G48" s="209"/>
      <c r="H48" s="209"/>
    </row>
    <row r="49" spans="1:8">
      <c r="A49" s="251"/>
      <c r="B49" s="251"/>
      <c r="C49" s="251"/>
      <c r="D49" s="251"/>
      <c r="E49" s="251"/>
      <c r="F49" s="251"/>
      <c r="G49" s="251"/>
      <c r="H49" s="251"/>
    </row>
    <row r="50" spans="1:8">
      <c r="A50" s="251"/>
      <c r="B50" s="251"/>
      <c r="C50" s="251"/>
      <c r="D50" s="251"/>
      <c r="E50" s="251"/>
      <c r="F50" s="251"/>
      <c r="G50" s="251"/>
      <c r="H50" s="251"/>
    </row>
    <row r="51" spans="1:8">
      <c r="A51" s="251"/>
      <c r="B51" s="251"/>
      <c r="C51" s="251"/>
      <c r="D51" s="251"/>
      <c r="E51" s="251"/>
      <c r="F51" s="251"/>
      <c r="G51" s="251"/>
      <c r="H51" s="251"/>
    </row>
    <row r="52" spans="1:8">
      <c r="A52" s="251"/>
      <c r="B52" s="251"/>
      <c r="C52" s="251"/>
      <c r="D52" s="251"/>
      <c r="E52" s="251"/>
      <c r="F52" s="251"/>
      <c r="G52" s="251"/>
      <c r="H52" s="251"/>
    </row>
    <row r="53" spans="1:8">
      <c r="A53" s="251"/>
      <c r="B53" s="251"/>
      <c r="C53" s="251"/>
      <c r="D53" s="251"/>
      <c r="E53" s="251"/>
      <c r="F53" s="251"/>
      <c r="G53" s="251"/>
      <c r="H53" s="251"/>
    </row>
    <row r="54" spans="1:8">
      <c r="A54" s="251"/>
      <c r="B54" s="251"/>
      <c r="C54" s="251"/>
      <c r="D54" s="251"/>
      <c r="E54" s="251"/>
      <c r="F54" s="251"/>
      <c r="G54" s="251"/>
      <c r="H54" s="251"/>
    </row>
    <row r="55" spans="1:8">
      <c r="A55" s="251"/>
      <c r="B55" s="251"/>
      <c r="C55" s="251"/>
      <c r="D55" s="251"/>
      <c r="E55" s="251"/>
      <c r="F55" s="251"/>
      <c r="G55" s="251"/>
      <c r="H55" s="251"/>
    </row>
    <row r="56" spans="1:8">
      <c r="A56" s="251"/>
      <c r="B56" s="251"/>
      <c r="C56" s="251"/>
      <c r="D56" s="251"/>
      <c r="E56" s="251"/>
      <c r="F56" s="251"/>
      <c r="G56" s="251"/>
      <c r="H56" s="251"/>
    </row>
    <row r="57" spans="1:8">
      <c r="A57" s="251"/>
      <c r="B57" s="251"/>
      <c r="C57" s="251"/>
      <c r="D57" s="251"/>
      <c r="E57" s="251"/>
      <c r="F57" s="251"/>
      <c r="G57" s="251"/>
      <c r="H57" s="251"/>
    </row>
    <row r="58" spans="1:8">
      <c r="A58" s="251"/>
      <c r="B58" s="251"/>
      <c r="C58" s="251"/>
      <c r="D58" s="251"/>
      <c r="E58" s="251"/>
      <c r="F58" s="251"/>
      <c r="G58" s="251"/>
      <c r="H58" s="251"/>
    </row>
    <row r="59" spans="1:8">
      <c r="A59" s="251"/>
      <c r="B59" s="251"/>
      <c r="C59" s="251"/>
      <c r="D59" s="251"/>
      <c r="E59" s="251"/>
      <c r="F59" s="251"/>
      <c r="G59" s="251"/>
      <c r="H59" s="251"/>
    </row>
    <row r="60" spans="1:8">
      <c r="A60" s="251"/>
      <c r="B60" s="251"/>
      <c r="C60" s="251"/>
      <c r="D60" s="251"/>
      <c r="E60" s="251"/>
      <c r="F60" s="251"/>
      <c r="G60" s="251"/>
      <c r="H60" s="251"/>
    </row>
    <row r="61" spans="1:8">
      <c r="A61" s="251"/>
      <c r="B61" s="251"/>
      <c r="C61" s="251"/>
      <c r="D61" s="251"/>
      <c r="E61" s="251"/>
      <c r="F61" s="251"/>
      <c r="G61" s="251"/>
      <c r="H61" s="251"/>
    </row>
    <row r="62" spans="1:8">
      <c r="A62" s="251"/>
      <c r="B62" s="251"/>
      <c r="C62" s="251"/>
      <c r="D62" s="251"/>
      <c r="E62" s="251"/>
      <c r="F62" s="251"/>
      <c r="G62" s="251"/>
      <c r="H62" s="251"/>
    </row>
    <row r="63" spans="1:8">
      <c r="A63" s="251"/>
      <c r="B63" s="251"/>
      <c r="C63" s="251"/>
      <c r="D63" s="251"/>
      <c r="E63" s="251"/>
      <c r="F63" s="251"/>
      <c r="G63" s="251"/>
      <c r="H63" s="251"/>
    </row>
    <row r="64" spans="1:8">
      <c r="A64" s="251"/>
      <c r="B64" s="251"/>
      <c r="C64" s="251"/>
      <c r="D64" s="251"/>
      <c r="E64" s="251"/>
      <c r="F64" s="251"/>
      <c r="G64" s="251"/>
      <c r="H64" s="251"/>
    </row>
    <row r="65" spans="1:8">
      <c r="A65" s="251"/>
      <c r="B65" s="251"/>
      <c r="C65" s="251"/>
      <c r="D65" s="251"/>
      <c r="E65" s="251"/>
      <c r="F65" s="251"/>
      <c r="G65" s="251"/>
      <c r="H65" s="251"/>
    </row>
    <row r="66" spans="1:8">
      <c r="A66" s="251"/>
      <c r="B66" s="251"/>
      <c r="C66" s="251"/>
      <c r="D66" s="251"/>
      <c r="E66" s="251"/>
      <c r="F66" s="251"/>
      <c r="G66" s="251"/>
      <c r="H66" s="251"/>
    </row>
    <row r="67" spans="1:8">
      <c r="A67" s="251"/>
      <c r="B67" s="251"/>
      <c r="C67" s="251"/>
      <c r="D67" s="251"/>
      <c r="E67" s="251"/>
      <c r="F67" s="251"/>
      <c r="G67" s="251"/>
      <c r="H67" s="251"/>
    </row>
    <row r="68" spans="1:8">
      <c r="A68" s="251"/>
      <c r="B68" s="251"/>
      <c r="C68" s="251"/>
      <c r="D68" s="251"/>
      <c r="E68" s="251"/>
      <c r="F68" s="251"/>
      <c r="G68" s="251"/>
      <c r="H68" s="251"/>
    </row>
    <row r="69" spans="1:8">
      <c r="A69" s="251"/>
      <c r="B69" s="251"/>
      <c r="C69" s="251"/>
      <c r="D69" s="251"/>
      <c r="E69" s="251"/>
      <c r="F69" s="251"/>
      <c r="G69" s="251"/>
      <c r="H69" s="251"/>
    </row>
    <row r="70" spans="1:8">
      <c r="A70" s="251"/>
      <c r="B70" s="251"/>
      <c r="C70" s="251"/>
      <c r="D70" s="251"/>
      <c r="E70" s="251"/>
      <c r="F70" s="251"/>
      <c r="G70" s="251"/>
      <c r="H70" s="251"/>
    </row>
    <row r="71" spans="1:8">
      <c r="A71" s="251"/>
      <c r="B71" s="251"/>
      <c r="C71" s="251"/>
      <c r="D71" s="251"/>
      <c r="E71" s="251"/>
      <c r="F71" s="251"/>
      <c r="G71" s="251"/>
      <c r="H71" s="251"/>
    </row>
    <row r="72" spans="1:8">
      <c r="A72" s="251"/>
      <c r="B72" s="251"/>
      <c r="C72" s="251"/>
      <c r="D72" s="251"/>
      <c r="E72" s="251"/>
      <c r="F72" s="251"/>
      <c r="G72" s="251"/>
      <c r="H72" s="251"/>
    </row>
    <row r="73" spans="1:8">
      <c r="A73" s="251"/>
      <c r="B73" s="251"/>
      <c r="C73" s="251"/>
      <c r="D73" s="251"/>
      <c r="E73" s="251"/>
      <c r="F73" s="251"/>
      <c r="G73" s="251"/>
      <c r="H73" s="251"/>
    </row>
    <row r="74" spans="1:8">
      <c r="A74" s="251"/>
      <c r="B74" s="251"/>
      <c r="C74" s="251"/>
      <c r="D74" s="251"/>
      <c r="E74" s="251"/>
      <c r="F74" s="251"/>
      <c r="G74" s="251"/>
      <c r="H74" s="251"/>
    </row>
    <row r="75" spans="1:8">
      <c r="A75" s="251"/>
      <c r="B75" s="251"/>
      <c r="C75" s="251"/>
      <c r="D75" s="251"/>
      <c r="E75" s="251"/>
      <c r="F75" s="251"/>
      <c r="G75" s="251"/>
      <c r="H75" s="251"/>
    </row>
    <row r="76" spans="1:8">
      <c r="A76" s="251"/>
      <c r="B76" s="251"/>
      <c r="C76" s="251"/>
      <c r="D76" s="251"/>
      <c r="E76" s="251"/>
      <c r="F76" s="251"/>
      <c r="G76" s="251"/>
      <c r="H76" s="251"/>
    </row>
    <row r="77" spans="1:8">
      <c r="A77" s="251"/>
      <c r="B77" s="251"/>
      <c r="C77" s="251"/>
      <c r="D77" s="251"/>
      <c r="E77" s="251"/>
      <c r="F77" s="251"/>
      <c r="G77" s="251"/>
      <c r="H77" s="251"/>
    </row>
    <row r="78" spans="1:8">
      <c r="A78" s="251"/>
      <c r="B78" s="251"/>
      <c r="C78" s="251"/>
      <c r="D78" s="251"/>
      <c r="E78" s="251"/>
      <c r="F78" s="251"/>
      <c r="G78" s="251"/>
      <c r="H78" s="251"/>
    </row>
    <row r="79" spans="1:8">
      <c r="A79" s="251"/>
      <c r="B79" s="251"/>
      <c r="C79" s="251"/>
      <c r="D79" s="251"/>
      <c r="E79" s="251"/>
      <c r="F79" s="251"/>
      <c r="G79" s="251"/>
      <c r="H79" s="251"/>
    </row>
    <row r="80" spans="1:8">
      <c r="A80" s="251"/>
      <c r="B80" s="251"/>
      <c r="C80" s="251"/>
      <c r="D80" s="251"/>
      <c r="E80" s="251"/>
      <c r="F80" s="251"/>
      <c r="G80" s="251"/>
      <c r="H80" s="251"/>
    </row>
    <row r="81" spans="1:8">
      <c r="A81" s="251"/>
      <c r="B81" s="251"/>
      <c r="C81" s="251"/>
      <c r="D81" s="251"/>
      <c r="E81" s="251"/>
      <c r="F81" s="251"/>
      <c r="G81" s="251"/>
      <c r="H81" s="251"/>
    </row>
    <row r="82" spans="1:8">
      <c r="A82" s="251"/>
      <c r="B82" s="251"/>
      <c r="C82" s="251"/>
      <c r="D82" s="251"/>
      <c r="E82" s="251"/>
      <c r="F82" s="251"/>
      <c r="G82" s="251"/>
      <c r="H82" s="251"/>
    </row>
    <row r="83" spans="1:8">
      <c r="A83" s="251"/>
      <c r="B83" s="251"/>
      <c r="C83" s="251"/>
      <c r="D83" s="251"/>
      <c r="E83" s="251"/>
      <c r="F83" s="251"/>
      <c r="G83" s="251"/>
      <c r="H83" s="251"/>
    </row>
    <row r="84" spans="1:8">
      <c r="A84" s="251"/>
      <c r="B84" s="251"/>
      <c r="C84" s="251"/>
      <c r="D84" s="251"/>
      <c r="E84" s="251"/>
      <c r="F84" s="251"/>
      <c r="G84" s="251"/>
      <c r="H84" s="251"/>
    </row>
    <row r="85" spans="1:8">
      <c r="A85" s="251"/>
      <c r="B85" s="251"/>
      <c r="C85" s="251"/>
      <c r="D85" s="251"/>
      <c r="E85" s="251"/>
      <c r="F85" s="251"/>
      <c r="G85" s="251"/>
      <c r="H85" s="251"/>
    </row>
    <row r="86" spans="1:8">
      <c r="A86" s="251"/>
      <c r="B86" s="251"/>
      <c r="C86" s="251"/>
      <c r="D86" s="251"/>
      <c r="E86" s="251"/>
      <c r="F86" s="251"/>
      <c r="G86" s="251"/>
      <c r="H86" s="251"/>
    </row>
    <row r="87" spans="1:8">
      <c r="A87" s="251"/>
      <c r="B87" s="251"/>
      <c r="C87" s="251"/>
      <c r="D87" s="251"/>
      <c r="E87" s="251"/>
      <c r="F87" s="251"/>
      <c r="G87" s="251"/>
      <c r="H87" s="251"/>
    </row>
    <row r="88" spans="1:8">
      <c r="A88" s="251"/>
      <c r="B88" s="251"/>
      <c r="C88" s="251"/>
      <c r="D88" s="251"/>
      <c r="E88" s="251"/>
      <c r="F88" s="251"/>
      <c r="G88" s="251"/>
      <c r="H88" s="251"/>
    </row>
    <row r="89" spans="1:8">
      <c r="A89" s="251"/>
      <c r="B89" s="251"/>
      <c r="C89" s="251"/>
      <c r="D89" s="251"/>
      <c r="E89" s="251"/>
      <c r="F89" s="251"/>
      <c r="G89" s="251"/>
      <c r="H89" s="251"/>
    </row>
    <row r="90" spans="1:8">
      <c r="A90" s="251"/>
      <c r="B90" s="251"/>
      <c r="C90" s="251"/>
      <c r="D90" s="251"/>
      <c r="E90" s="251"/>
      <c r="F90" s="251"/>
      <c r="G90" s="251"/>
      <c r="H90" s="251"/>
    </row>
    <row r="91" spans="1:8">
      <c r="A91" s="251"/>
      <c r="B91" s="251"/>
      <c r="C91" s="251"/>
      <c r="D91" s="251"/>
      <c r="E91" s="251"/>
      <c r="F91" s="251"/>
      <c r="G91" s="251"/>
      <c r="H91" s="251"/>
    </row>
    <row r="92" spans="1:8">
      <c r="A92" s="251"/>
      <c r="B92" s="251"/>
      <c r="C92" s="251"/>
      <c r="D92" s="251"/>
      <c r="E92" s="251"/>
      <c r="F92" s="251"/>
      <c r="G92" s="251"/>
      <c r="H92" s="251"/>
    </row>
    <row r="93" spans="1:8">
      <c r="A93" s="251"/>
      <c r="B93" s="251"/>
      <c r="C93" s="251"/>
      <c r="D93" s="251"/>
      <c r="E93" s="251"/>
      <c r="F93" s="251"/>
      <c r="G93" s="251"/>
      <c r="H93" s="251"/>
    </row>
    <row r="94" spans="1:8">
      <c r="A94" s="251"/>
      <c r="B94" s="251"/>
      <c r="C94" s="251"/>
      <c r="D94" s="251"/>
      <c r="E94" s="251"/>
      <c r="F94" s="251"/>
      <c r="G94" s="251"/>
      <c r="H94" s="251"/>
    </row>
    <row r="95" spans="1:8">
      <c r="A95" s="251"/>
      <c r="B95" s="251"/>
      <c r="C95" s="251"/>
      <c r="D95" s="251"/>
      <c r="E95" s="251"/>
      <c r="F95" s="251"/>
      <c r="G95" s="251"/>
      <c r="H95" s="251"/>
    </row>
    <row r="96" spans="1:8">
      <c r="A96" s="251"/>
      <c r="B96" s="251"/>
      <c r="C96" s="251"/>
      <c r="D96" s="251"/>
      <c r="E96" s="251"/>
      <c r="F96" s="251"/>
      <c r="G96" s="251"/>
      <c r="H96" s="251"/>
    </row>
    <row r="97" spans="1:8">
      <c r="A97" s="251"/>
      <c r="B97" s="251"/>
      <c r="C97" s="251"/>
      <c r="D97" s="251"/>
      <c r="E97" s="251"/>
      <c r="F97" s="251"/>
      <c r="G97" s="251"/>
      <c r="H97" s="251"/>
    </row>
    <row r="98" spans="1:8">
      <c r="A98" s="251"/>
      <c r="B98" s="251"/>
      <c r="C98" s="251"/>
      <c r="D98" s="251"/>
      <c r="E98" s="251"/>
      <c r="F98" s="251"/>
      <c r="G98" s="251"/>
      <c r="H98" s="251"/>
    </row>
    <row r="99" spans="1:8">
      <c r="A99" s="251"/>
      <c r="B99" s="251"/>
      <c r="C99" s="251"/>
      <c r="D99" s="251"/>
      <c r="E99" s="251"/>
      <c r="F99" s="251"/>
      <c r="G99" s="251"/>
      <c r="H99" s="251"/>
    </row>
    <row r="100" spans="1:8">
      <c r="A100" s="251"/>
      <c r="B100" s="251"/>
      <c r="C100" s="251"/>
      <c r="D100" s="251"/>
      <c r="E100" s="251"/>
      <c r="F100" s="251"/>
      <c r="G100" s="251"/>
      <c r="H100" s="251"/>
    </row>
    <row r="101" spans="1:8">
      <c r="A101" s="251"/>
      <c r="B101" s="251"/>
      <c r="C101" s="251"/>
      <c r="D101" s="251"/>
      <c r="E101" s="251"/>
      <c r="F101" s="251"/>
      <c r="G101" s="251"/>
      <c r="H101" s="251"/>
    </row>
    <row r="102" spans="1:8">
      <c r="A102" s="251"/>
      <c r="B102" s="251"/>
      <c r="C102" s="251"/>
      <c r="D102" s="251"/>
      <c r="E102" s="251"/>
      <c r="F102" s="251"/>
      <c r="G102" s="251"/>
      <c r="H102" s="251"/>
    </row>
    <row r="103" spans="1:8">
      <c r="A103" s="251"/>
      <c r="B103" s="251"/>
      <c r="C103" s="251"/>
      <c r="D103" s="251"/>
      <c r="E103" s="251"/>
      <c r="F103" s="251"/>
      <c r="G103" s="251"/>
      <c r="H103" s="251"/>
    </row>
    <row r="104" spans="1:8">
      <c r="A104" s="251"/>
      <c r="B104" s="251"/>
      <c r="C104" s="251"/>
      <c r="D104" s="251"/>
      <c r="E104" s="251"/>
      <c r="F104" s="251"/>
      <c r="G104" s="251"/>
      <c r="H104" s="251"/>
    </row>
    <row r="105" spans="1:8">
      <c r="A105" s="251"/>
      <c r="B105" s="251"/>
      <c r="C105" s="251"/>
      <c r="D105" s="251"/>
      <c r="E105" s="251"/>
      <c r="F105" s="251"/>
      <c r="G105" s="251"/>
      <c r="H105" s="251"/>
    </row>
    <row r="106" spans="1:8">
      <c r="A106" s="251"/>
      <c r="B106" s="251"/>
      <c r="C106" s="251"/>
      <c r="D106" s="251"/>
      <c r="E106" s="251"/>
      <c r="F106" s="251"/>
      <c r="G106" s="251"/>
      <c r="H106" s="251"/>
    </row>
    <row r="107" spans="1:8">
      <c r="A107" s="251"/>
      <c r="B107" s="251"/>
      <c r="C107" s="251"/>
      <c r="D107" s="251"/>
      <c r="E107" s="251"/>
      <c r="F107" s="251"/>
      <c r="G107" s="251"/>
      <c r="H107" s="251"/>
    </row>
    <row r="108" spans="1:8">
      <c r="A108" s="251"/>
      <c r="B108" s="251"/>
      <c r="C108" s="251"/>
      <c r="D108" s="251"/>
      <c r="E108" s="251"/>
      <c r="F108" s="251"/>
      <c r="G108" s="251"/>
      <c r="H108" s="251"/>
    </row>
    <row r="109" spans="1:8">
      <c r="A109" s="251"/>
      <c r="B109" s="251"/>
      <c r="C109" s="251"/>
      <c r="D109" s="251"/>
      <c r="E109" s="251"/>
      <c r="F109" s="251"/>
      <c r="G109" s="251"/>
      <c r="H109" s="251"/>
    </row>
    <row r="110" spans="1:8">
      <c r="A110" s="251"/>
      <c r="B110" s="251"/>
      <c r="C110" s="251"/>
      <c r="D110" s="251"/>
      <c r="E110" s="251"/>
      <c r="F110" s="251"/>
      <c r="G110" s="251"/>
      <c r="H110" s="251"/>
    </row>
    <row r="111" spans="1:8">
      <c r="A111" s="251"/>
      <c r="B111" s="251"/>
      <c r="C111" s="251"/>
      <c r="D111" s="251"/>
      <c r="E111" s="251"/>
      <c r="F111" s="251"/>
      <c r="G111" s="251"/>
      <c r="H111" s="251"/>
    </row>
    <row r="112" spans="1:8">
      <c r="A112" s="251"/>
      <c r="B112" s="251"/>
      <c r="C112" s="251"/>
      <c r="D112" s="251"/>
      <c r="E112" s="251"/>
      <c r="F112" s="251"/>
      <c r="G112" s="251"/>
      <c r="H112" s="251"/>
    </row>
    <row r="113" spans="1:8">
      <c r="A113" s="251"/>
      <c r="B113" s="251"/>
      <c r="C113" s="251"/>
      <c r="D113" s="251"/>
      <c r="E113" s="251"/>
      <c r="F113" s="251"/>
      <c r="G113" s="251"/>
      <c r="H113" s="251"/>
    </row>
    <row r="114" spans="1:8">
      <c r="A114" s="251"/>
      <c r="B114" s="251"/>
      <c r="C114" s="251"/>
      <c r="D114" s="251"/>
      <c r="E114" s="251"/>
      <c r="F114" s="251"/>
      <c r="G114" s="251"/>
      <c r="H114" s="251"/>
    </row>
    <row r="115" spans="1:8">
      <c r="A115" s="251"/>
      <c r="B115" s="251"/>
      <c r="C115" s="251"/>
      <c r="D115" s="251"/>
      <c r="E115" s="251"/>
      <c r="F115" s="251"/>
      <c r="G115" s="251"/>
      <c r="H115" s="251"/>
    </row>
    <row r="116" spans="1:8">
      <c r="A116" s="251"/>
      <c r="B116" s="251"/>
      <c r="C116" s="251"/>
      <c r="D116" s="251"/>
      <c r="E116" s="251"/>
      <c r="F116" s="251"/>
      <c r="G116" s="251"/>
      <c r="H116" s="251"/>
    </row>
    <row r="117" spans="1:8">
      <c r="A117" s="251"/>
      <c r="B117" s="251"/>
      <c r="C117" s="251"/>
      <c r="D117" s="251"/>
      <c r="E117" s="251"/>
      <c r="F117" s="251"/>
      <c r="G117" s="251"/>
      <c r="H117" s="251"/>
    </row>
    <row r="118" spans="1:8">
      <c r="A118" s="251"/>
      <c r="B118" s="251"/>
      <c r="C118" s="251"/>
      <c r="D118" s="251"/>
      <c r="E118" s="251"/>
      <c r="F118" s="251"/>
      <c r="G118" s="251"/>
      <c r="H118" s="251"/>
    </row>
    <row r="119" spans="1:8">
      <c r="A119" s="251"/>
      <c r="B119" s="251"/>
      <c r="C119" s="251"/>
      <c r="D119" s="251"/>
      <c r="E119" s="251"/>
      <c r="F119" s="251"/>
      <c r="G119" s="251"/>
      <c r="H119" s="251"/>
    </row>
    <row r="120" spans="1:8">
      <c r="A120" s="251"/>
      <c r="B120" s="251"/>
      <c r="C120" s="251"/>
      <c r="D120" s="251"/>
      <c r="E120" s="251"/>
      <c r="F120" s="251"/>
      <c r="G120" s="251"/>
      <c r="H120" s="251"/>
    </row>
    <row r="121" spans="1:8">
      <c r="A121" s="251"/>
      <c r="B121" s="251"/>
      <c r="C121" s="251"/>
      <c r="D121" s="251"/>
      <c r="E121" s="251"/>
      <c r="F121" s="251"/>
      <c r="G121" s="251"/>
      <c r="H121" s="251"/>
    </row>
    <row r="122" spans="1:8">
      <c r="A122" s="251"/>
      <c r="B122" s="251"/>
      <c r="C122" s="251"/>
      <c r="D122" s="251"/>
      <c r="E122" s="251"/>
      <c r="F122" s="251"/>
      <c r="G122" s="251"/>
      <c r="H122" s="251"/>
    </row>
    <row r="123" spans="1:8">
      <c r="A123" s="251"/>
      <c r="B123" s="251"/>
      <c r="C123" s="251"/>
      <c r="D123" s="251"/>
      <c r="E123" s="251"/>
      <c r="F123" s="251"/>
      <c r="G123" s="251"/>
      <c r="H123" s="251"/>
    </row>
    <row r="124" spans="1:8">
      <c r="A124" s="251"/>
      <c r="B124" s="251"/>
      <c r="C124" s="251"/>
      <c r="D124" s="251"/>
      <c r="E124" s="251"/>
      <c r="F124" s="251"/>
      <c r="G124" s="251"/>
      <c r="H124" s="251"/>
    </row>
    <row r="125" spans="1:8">
      <c r="A125" s="251"/>
      <c r="B125" s="251"/>
      <c r="C125" s="251"/>
      <c r="D125" s="251"/>
      <c r="E125" s="251"/>
      <c r="F125" s="251"/>
      <c r="G125" s="251"/>
      <c r="H125" s="251"/>
    </row>
    <row r="126" spans="1:8">
      <c r="A126" s="251"/>
      <c r="B126" s="251"/>
      <c r="C126" s="251"/>
      <c r="D126" s="251"/>
      <c r="E126" s="251"/>
      <c r="F126" s="251"/>
      <c r="G126" s="251"/>
      <c r="H126" s="251"/>
    </row>
    <row r="127" spans="1:8">
      <c r="A127" s="251"/>
      <c r="B127" s="251"/>
      <c r="C127" s="251"/>
      <c r="D127" s="251"/>
      <c r="E127" s="251"/>
      <c r="F127" s="251"/>
      <c r="G127" s="251"/>
      <c r="H127" s="251"/>
    </row>
    <row r="128" spans="1:8">
      <c r="A128" s="251"/>
      <c r="B128" s="251"/>
      <c r="C128" s="251"/>
      <c r="D128" s="251"/>
      <c r="E128" s="251"/>
      <c r="F128" s="251"/>
      <c r="G128" s="251"/>
      <c r="H128" s="251"/>
    </row>
    <row r="129" spans="1:8">
      <c r="A129" s="251"/>
      <c r="B129" s="251"/>
      <c r="C129" s="251"/>
      <c r="D129" s="251"/>
      <c r="E129" s="251"/>
      <c r="F129" s="251"/>
      <c r="G129" s="251"/>
      <c r="H129" s="251"/>
    </row>
    <row r="130" spans="1:8">
      <c r="A130" s="251"/>
      <c r="B130" s="251"/>
      <c r="C130" s="251"/>
      <c r="D130" s="251"/>
      <c r="E130" s="251"/>
      <c r="F130" s="251"/>
      <c r="G130" s="251"/>
      <c r="H130" s="251"/>
    </row>
    <row r="131" spans="1:8">
      <c r="A131" s="251"/>
      <c r="B131" s="251"/>
      <c r="C131" s="251"/>
      <c r="D131" s="251"/>
      <c r="E131" s="251"/>
      <c r="F131" s="251"/>
      <c r="G131" s="251"/>
      <c r="H131" s="251"/>
    </row>
    <row r="132" spans="1:8">
      <c r="A132" s="251"/>
      <c r="B132" s="251"/>
      <c r="C132" s="251"/>
      <c r="D132" s="251"/>
      <c r="E132" s="251"/>
      <c r="F132" s="251"/>
      <c r="G132" s="251"/>
      <c r="H132" s="251"/>
    </row>
    <row r="133" spans="1:8">
      <c r="A133" s="251"/>
      <c r="B133" s="251"/>
      <c r="C133" s="251"/>
      <c r="D133" s="251"/>
      <c r="E133" s="251"/>
      <c r="F133" s="251"/>
      <c r="G133" s="251"/>
      <c r="H133" s="251"/>
    </row>
    <row r="134" spans="1:8">
      <c r="A134" s="251"/>
      <c r="B134" s="251"/>
      <c r="C134" s="251"/>
      <c r="D134" s="251"/>
      <c r="E134" s="251"/>
      <c r="F134" s="251"/>
      <c r="G134" s="251"/>
      <c r="H134" s="251"/>
    </row>
    <row r="135" spans="1:8">
      <c r="A135" s="251"/>
      <c r="B135" s="251"/>
      <c r="C135" s="251"/>
      <c r="D135" s="251"/>
      <c r="E135" s="251"/>
      <c r="F135" s="251"/>
      <c r="G135" s="251"/>
      <c r="H135" s="251"/>
    </row>
    <row r="136" spans="1:8">
      <c r="A136" s="251"/>
      <c r="B136" s="251"/>
      <c r="C136" s="251"/>
      <c r="D136" s="251"/>
      <c r="E136" s="251"/>
      <c r="F136" s="251"/>
      <c r="G136" s="251"/>
      <c r="H136" s="251"/>
    </row>
    <row r="137" spans="1:8">
      <c r="A137" s="251"/>
      <c r="B137" s="251"/>
      <c r="C137" s="251"/>
      <c r="D137" s="251"/>
      <c r="E137" s="251"/>
      <c r="F137" s="251"/>
      <c r="G137" s="251"/>
      <c r="H137" s="251"/>
    </row>
    <row r="138" spans="1:8">
      <c r="A138" s="251"/>
      <c r="B138" s="251"/>
      <c r="C138" s="251"/>
      <c r="D138" s="251"/>
      <c r="E138" s="251"/>
      <c r="F138" s="251"/>
      <c r="G138" s="251"/>
      <c r="H138" s="251"/>
    </row>
    <row r="139" spans="1:8">
      <c r="A139" s="251"/>
      <c r="B139" s="251"/>
      <c r="C139" s="251"/>
      <c r="D139" s="251"/>
      <c r="E139" s="251"/>
      <c r="F139" s="251"/>
      <c r="G139" s="251"/>
      <c r="H139" s="251"/>
    </row>
    <row r="140" spans="1:8">
      <c r="A140" s="251"/>
      <c r="B140" s="251"/>
      <c r="C140" s="251"/>
      <c r="D140" s="251"/>
      <c r="E140" s="251"/>
      <c r="F140" s="251"/>
      <c r="G140" s="251"/>
      <c r="H140" s="251"/>
    </row>
    <row r="141" spans="1:8">
      <c r="A141" s="251"/>
      <c r="B141" s="251"/>
      <c r="C141" s="251"/>
      <c r="D141" s="251"/>
      <c r="E141" s="251"/>
      <c r="F141" s="251"/>
      <c r="G141" s="251"/>
      <c r="H141" s="251"/>
    </row>
    <row r="142" spans="1:8">
      <c r="A142" s="251"/>
      <c r="B142" s="251"/>
      <c r="C142" s="251"/>
      <c r="D142" s="251"/>
      <c r="E142" s="251"/>
      <c r="F142" s="251"/>
      <c r="G142" s="251"/>
      <c r="H142" s="251"/>
    </row>
    <row r="143" spans="1:8">
      <c r="A143" s="251"/>
      <c r="B143" s="251"/>
      <c r="C143" s="251"/>
      <c r="D143" s="251"/>
      <c r="E143" s="251"/>
      <c r="F143" s="251"/>
      <c r="G143" s="251"/>
      <c r="H143" s="251"/>
    </row>
    <row r="144" spans="1:8">
      <c r="A144" s="251"/>
      <c r="B144" s="251"/>
      <c r="C144" s="251"/>
      <c r="D144" s="251"/>
      <c r="E144" s="251"/>
      <c r="F144" s="251"/>
      <c r="G144" s="251"/>
      <c r="H144" s="251"/>
    </row>
    <row r="145" spans="1:8">
      <c r="A145" s="251"/>
      <c r="B145" s="251"/>
      <c r="C145" s="251"/>
      <c r="D145" s="251"/>
      <c r="E145" s="251"/>
      <c r="F145" s="251"/>
      <c r="G145" s="251"/>
      <c r="H145" s="251"/>
    </row>
    <row r="146" spans="1:8">
      <c r="A146" s="251"/>
      <c r="B146" s="251"/>
      <c r="C146" s="251"/>
      <c r="D146" s="251"/>
      <c r="E146" s="251"/>
      <c r="F146" s="251"/>
      <c r="G146" s="251"/>
      <c r="H146" s="251"/>
    </row>
    <row r="147" spans="1:8">
      <c r="A147" s="251"/>
      <c r="B147" s="251"/>
      <c r="C147" s="251"/>
      <c r="D147" s="251"/>
      <c r="E147" s="251"/>
      <c r="F147" s="251"/>
      <c r="G147" s="251"/>
      <c r="H147" s="251"/>
    </row>
    <row r="148" spans="1:8">
      <c r="A148" s="251"/>
      <c r="B148" s="251"/>
      <c r="C148" s="251"/>
      <c r="D148" s="251"/>
      <c r="E148" s="251"/>
      <c r="F148" s="251"/>
      <c r="G148" s="251"/>
      <c r="H148" s="251"/>
    </row>
    <row r="149" spans="1:8">
      <c r="A149" s="251"/>
      <c r="B149" s="251"/>
      <c r="C149" s="251"/>
      <c r="D149" s="251"/>
      <c r="E149" s="251"/>
      <c r="F149" s="251"/>
      <c r="G149" s="251"/>
      <c r="H149" s="251"/>
    </row>
    <row r="150" spans="1:8">
      <c r="A150" s="251"/>
      <c r="B150" s="251"/>
      <c r="C150" s="251"/>
      <c r="D150" s="251"/>
      <c r="E150" s="251"/>
      <c r="F150" s="251"/>
      <c r="G150" s="251"/>
      <c r="H150" s="251"/>
    </row>
    <row r="151" spans="1:8">
      <c r="A151" s="251"/>
      <c r="B151" s="251"/>
      <c r="C151" s="251"/>
      <c r="D151" s="251"/>
      <c r="E151" s="251"/>
      <c r="F151" s="251"/>
      <c r="G151" s="251"/>
      <c r="H151" s="251"/>
    </row>
    <row r="152" spans="1:8">
      <c r="A152" s="251"/>
      <c r="B152" s="251"/>
      <c r="C152" s="251"/>
      <c r="D152" s="251"/>
      <c r="E152" s="251"/>
      <c r="F152" s="251"/>
      <c r="G152" s="251"/>
      <c r="H152" s="251"/>
    </row>
    <row r="153" spans="1:8">
      <c r="A153" s="251"/>
      <c r="B153" s="251"/>
      <c r="C153" s="251"/>
      <c r="D153" s="251"/>
      <c r="E153" s="251"/>
      <c r="F153" s="251"/>
      <c r="G153" s="251"/>
      <c r="H153" s="251"/>
    </row>
    <row r="154" spans="1:8">
      <c r="A154" s="251"/>
      <c r="B154" s="251"/>
      <c r="C154" s="251"/>
      <c r="D154" s="251"/>
      <c r="E154" s="251"/>
      <c r="F154" s="251"/>
      <c r="G154" s="251"/>
      <c r="H154" s="251"/>
    </row>
    <row r="155" spans="1:8">
      <c r="A155" s="251"/>
      <c r="B155" s="251"/>
      <c r="C155" s="251"/>
      <c r="D155" s="251"/>
      <c r="E155" s="251"/>
      <c r="F155" s="251"/>
      <c r="G155" s="251"/>
      <c r="H155" s="251"/>
    </row>
    <row r="156" spans="1:8">
      <c r="A156" s="251"/>
      <c r="B156" s="251"/>
      <c r="C156" s="251"/>
      <c r="D156" s="251"/>
      <c r="E156" s="251"/>
      <c r="F156" s="251"/>
      <c r="G156" s="251"/>
      <c r="H156" s="251"/>
    </row>
    <row r="157" spans="1:8">
      <c r="A157" s="251"/>
      <c r="B157" s="251"/>
      <c r="C157" s="251"/>
      <c r="D157" s="251"/>
      <c r="E157" s="251"/>
      <c r="F157" s="251"/>
      <c r="G157" s="251"/>
      <c r="H157" s="251"/>
    </row>
    <row r="158" spans="1:8">
      <c r="A158" s="251"/>
      <c r="B158" s="251"/>
      <c r="C158" s="251"/>
      <c r="D158" s="251"/>
      <c r="E158" s="251"/>
      <c r="F158" s="251"/>
      <c r="G158" s="251"/>
      <c r="H158" s="251"/>
    </row>
    <row r="159" spans="1:8">
      <c r="A159" s="251"/>
      <c r="B159" s="251"/>
      <c r="C159" s="251"/>
      <c r="D159" s="251"/>
      <c r="E159" s="251"/>
      <c r="F159" s="251"/>
      <c r="G159" s="251"/>
      <c r="H159" s="251"/>
    </row>
    <row r="160" spans="1:8">
      <c r="A160" s="251"/>
      <c r="B160" s="251"/>
      <c r="C160" s="251"/>
      <c r="D160" s="251"/>
      <c r="E160" s="251"/>
      <c r="F160" s="251"/>
      <c r="G160" s="251"/>
      <c r="H160" s="251"/>
    </row>
    <row r="161" spans="1:8">
      <c r="A161" s="251"/>
      <c r="B161" s="251"/>
      <c r="C161" s="251"/>
      <c r="D161" s="251"/>
      <c r="E161" s="251"/>
      <c r="F161" s="251"/>
      <c r="G161" s="251"/>
      <c r="H161" s="251"/>
    </row>
    <row r="162" spans="1:8">
      <c r="A162" s="251"/>
      <c r="B162" s="251"/>
      <c r="C162" s="251"/>
      <c r="D162" s="251"/>
      <c r="E162" s="251"/>
      <c r="F162" s="251"/>
      <c r="G162" s="251"/>
      <c r="H162" s="251"/>
    </row>
    <row r="163" spans="1:8">
      <c r="A163" s="251"/>
      <c r="B163" s="251"/>
      <c r="C163" s="251"/>
      <c r="D163" s="251"/>
      <c r="E163" s="251"/>
      <c r="F163" s="251"/>
      <c r="G163" s="251"/>
      <c r="H163" s="251"/>
    </row>
    <row r="164" spans="1:8">
      <c r="A164" s="251"/>
      <c r="B164" s="251"/>
      <c r="C164" s="251"/>
      <c r="D164" s="251"/>
      <c r="E164" s="251"/>
      <c r="F164" s="251"/>
      <c r="G164" s="251"/>
      <c r="H164" s="251"/>
    </row>
    <row r="165" spans="1:8">
      <c r="A165" s="251"/>
      <c r="B165" s="251"/>
      <c r="C165" s="251"/>
      <c r="D165" s="251"/>
      <c r="E165" s="251"/>
      <c r="F165" s="251"/>
      <c r="G165" s="251"/>
      <c r="H165" s="251"/>
    </row>
    <row r="166" spans="1:8">
      <c r="A166" s="251"/>
      <c r="B166" s="251"/>
      <c r="C166" s="251"/>
      <c r="D166" s="251"/>
      <c r="E166" s="251"/>
      <c r="F166" s="251"/>
      <c r="G166" s="251"/>
      <c r="H166" s="251"/>
    </row>
    <row r="167" spans="1:8">
      <c r="A167" s="251"/>
      <c r="B167" s="251"/>
      <c r="C167" s="251"/>
      <c r="D167" s="251"/>
      <c r="E167" s="251"/>
      <c r="F167" s="251"/>
      <c r="G167" s="251"/>
      <c r="H167" s="251"/>
    </row>
    <row r="168" spans="1:8">
      <c r="A168" s="251"/>
      <c r="B168" s="251"/>
      <c r="C168" s="251"/>
      <c r="D168" s="251"/>
      <c r="E168" s="251"/>
      <c r="F168" s="251"/>
      <c r="G168" s="251"/>
      <c r="H168" s="251"/>
    </row>
    <row r="169" spans="1:8">
      <c r="A169" s="251"/>
      <c r="B169" s="251"/>
      <c r="C169" s="251"/>
      <c r="D169" s="251"/>
      <c r="E169" s="251"/>
      <c r="F169" s="251"/>
      <c r="G169" s="251"/>
      <c r="H169" s="251"/>
    </row>
    <row r="170" spans="1:8">
      <c r="A170" s="251"/>
      <c r="B170" s="251"/>
      <c r="C170" s="251"/>
      <c r="D170" s="251"/>
      <c r="E170" s="251"/>
      <c r="F170" s="251"/>
      <c r="G170" s="251"/>
      <c r="H170" s="251"/>
    </row>
    <row r="171" spans="1:8">
      <c r="A171" s="251"/>
      <c r="B171" s="251"/>
      <c r="C171" s="251"/>
      <c r="D171" s="251"/>
      <c r="E171" s="251"/>
      <c r="F171" s="251"/>
      <c r="G171" s="251"/>
      <c r="H171" s="251"/>
    </row>
    <row r="172" spans="1:8">
      <c r="A172" s="251"/>
      <c r="B172" s="251"/>
      <c r="C172" s="251"/>
      <c r="D172" s="251"/>
      <c r="E172" s="251"/>
      <c r="F172" s="251"/>
      <c r="G172" s="251"/>
      <c r="H172" s="251"/>
    </row>
    <row r="173" spans="1:8">
      <c r="A173" s="251"/>
      <c r="B173" s="251"/>
      <c r="C173" s="251"/>
      <c r="D173" s="251"/>
      <c r="E173" s="251"/>
      <c r="F173" s="251"/>
      <c r="G173" s="251"/>
      <c r="H173" s="251"/>
    </row>
    <row r="174" spans="1:8">
      <c r="A174" s="251"/>
      <c r="B174" s="251"/>
      <c r="C174" s="251"/>
      <c r="D174" s="251"/>
      <c r="E174" s="251"/>
      <c r="F174" s="251"/>
      <c r="G174" s="251"/>
      <c r="H174" s="251"/>
    </row>
    <row r="175" spans="1:8">
      <c r="A175" s="251"/>
      <c r="B175" s="251"/>
      <c r="C175" s="251"/>
      <c r="D175" s="251"/>
      <c r="E175" s="251"/>
      <c r="F175" s="251"/>
      <c r="G175" s="251"/>
      <c r="H175" s="251"/>
    </row>
    <row r="176" spans="1:8">
      <c r="A176" s="251"/>
      <c r="B176" s="251"/>
      <c r="C176" s="251"/>
      <c r="D176" s="251"/>
      <c r="E176" s="251"/>
      <c r="F176" s="251"/>
      <c r="G176" s="251"/>
      <c r="H176" s="251"/>
    </row>
    <row r="177" spans="1:8">
      <c r="A177" s="251"/>
      <c r="B177" s="251"/>
      <c r="C177" s="251"/>
      <c r="D177" s="251"/>
      <c r="E177" s="251"/>
      <c r="F177" s="251"/>
      <c r="G177" s="251"/>
      <c r="H177" s="251"/>
    </row>
    <row r="178" spans="1:8">
      <c r="A178" s="251"/>
      <c r="B178" s="251"/>
      <c r="C178" s="251"/>
      <c r="D178" s="251"/>
      <c r="E178" s="251"/>
      <c r="F178" s="251"/>
      <c r="G178" s="251"/>
      <c r="H178" s="251"/>
    </row>
    <row r="179" spans="1:8">
      <c r="A179" s="251"/>
      <c r="B179" s="251"/>
      <c r="C179" s="251"/>
      <c r="D179" s="251"/>
      <c r="E179" s="251"/>
      <c r="F179" s="251"/>
      <c r="G179" s="251"/>
      <c r="H179" s="251"/>
    </row>
    <row r="180" spans="1:8">
      <c r="A180" s="251"/>
      <c r="B180" s="251"/>
      <c r="C180" s="251"/>
      <c r="D180" s="251"/>
      <c r="E180" s="251"/>
      <c r="F180" s="251"/>
      <c r="G180" s="251"/>
      <c r="H180" s="251"/>
    </row>
    <row r="181" spans="1:8">
      <c r="A181" s="251"/>
      <c r="B181" s="251"/>
      <c r="C181" s="251"/>
      <c r="D181" s="251"/>
      <c r="E181" s="251"/>
      <c r="F181" s="251"/>
      <c r="G181" s="251"/>
      <c r="H181" s="251"/>
    </row>
    <row r="182" spans="1:8">
      <c r="A182" s="251"/>
      <c r="B182" s="251"/>
      <c r="C182" s="251"/>
      <c r="D182" s="251"/>
      <c r="E182" s="251"/>
      <c r="F182" s="251"/>
      <c r="G182" s="251"/>
      <c r="H182" s="251"/>
    </row>
    <row r="183" spans="1:8">
      <c r="A183" s="251"/>
      <c r="B183" s="251"/>
      <c r="C183" s="251"/>
      <c r="D183" s="251"/>
      <c r="E183" s="251"/>
      <c r="F183" s="251"/>
      <c r="G183" s="251"/>
      <c r="H183" s="251"/>
    </row>
    <row r="184" spans="1:8">
      <c r="A184" s="251"/>
      <c r="B184" s="251"/>
      <c r="C184" s="251"/>
      <c r="D184" s="251"/>
      <c r="E184" s="251"/>
      <c r="F184" s="251"/>
      <c r="G184" s="251"/>
      <c r="H184" s="251"/>
    </row>
    <row r="185" spans="1:8">
      <c r="A185" s="251"/>
      <c r="B185" s="251"/>
      <c r="C185" s="251"/>
      <c r="D185" s="251"/>
      <c r="E185" s="251"/>
      <c r="F185" s="251"/>
      <c r="G185" s="251"/>
      <c r="H185" s="251"/>
    </row>
    <row r="186" spans="1:8">
      <c r="A186" s="251"/>
      <c r="B186" s="251"/>
      <c r="C186" s="251"/>
      <c r="D186" s="251"/>
      <c r="E186" s="251"/>
      <c r="F186" s="251"/>
      <c r="G186" s="251"/>
      <c r="H186" s="251"/>
    </row>
    <row r="187" spans="1:8">
      <c r="A187" s="251"/>
      <c r="B187" s="251"/>
      <c r="C187" s="251"/>
      <c r="D187" s="251"/>
      <c r="E187" s="251"/>
      <c r="F187" s="251"/>
      <c r="G187" s="251"/>
      <c r="H187" s="251"/>
    </row>
    <row r="188" spans="1:8">
      <c r="A188" s="251"/>
      <c r="B188" s="251"/>
      <c r="C188" s="251"/>
      <c r="D188" s="251"/>
      <c r="E188" s="251"/>
      <c r="F188" s="251"/>
      <c r="G188" s="251"/>
      <c r="H188" s="251"/>
    </row>
    <row r="189" spans="1:8">
      <c r="A189" s="251"/>
      <c r="B189" s="251"/>
      <c r="C189" s="251"/>
      <c r="D189" s="251"/>
      <c r="E189" s="251"/>
      <c r="F189" s="251"/>
      <c r="G189" s="251"/>
      <c r="H189" s="251"/>
    </row>
    <row r="190" spans="1:8">
      <c r="A190" s="251"/>
      <c r="B190" s="251"/>
      <c r="C190" s="251"/>
      <c r="D190" s="251"/>
      <c r="E190" s="251"/>
      <c r="F190" s="251"/>
      <c r="G190" s="251"/>
      <c r="H190" s="251"/>
    </row>
    <row r="191" spans="1:8">
      <c r="A191" s="251"/>
      <c r="B191" s="251"/>
      <c r="C191" s="251"/>
      <c r="D191" s="251"/>
      <c r="E191" s="251"/>
      <c r="F191" s="251"/>
      <c r="G191" s="251"/>
      <c r="H191" s="251"/>
    </row>
    <row r="192" spans="1:8">
      <c r="A192" s="251"/>
      <c r="B192" s="251"/>
      <c r="C192" s="251"/>
      <c r="D192" s="251"/>
      <c r="E192" s="251"/>
      <c r="F192" s="251"/>
      <c r="G192" s="251"/>
      <c r="H192" s="251"/>
    </row>
    <row r="193" spans="1:8">
      <c r="A193" s="251"/>
      <c r="B193" s="251"/>
      <c r="C193" s="251"/>
      <c r="D193" s="251"/>
      <c r="E193" s="251"/>
      <c r="F193" s="251"/>
      <c r="G193" s="251"/>
      <c r="H193" s="251"/>
    </row>
    <row r="194" spans="1:8">
      <c r="A194" s="251"/>
      <c r="B194" s="251"/>
      <c r="C194" s="251"/>
      <c r="D194" s="251"/>
      <c r="E194" s="251"/>
      <c r="F194" s="251"/>
      <c r="G194" s="251"/>
      <c r="H194" s="251"/>
    </row>
    <row r="195" spans="1:8">
      <c r="A195" s="251"/>
      <c r="B195" s="251"/>
      <c r="C195" s="251"/>
      <c r="D195" s="251"/>
      <c r="E195" s="251"/>
      <c r="F195" s="251"/>
      <c r="G195" s="251"/>
      <c r="H195" s="251"/>
    </row>
    <row r="196" spans="1:8">
      <c r="A196" s="251"/>
      <c r="B196" s="251"/>
      <c r="C196" s="251"/>
      <c r="D196" s="251"/>
      <c r="E196" s="251"/>
      <c r="F196" s="251"/>
      <c r="G196" s="251"/>
      <c r="H196" s="251"/>
    </row>
    <row r="197" spans="1:8">
      <c r="A197" s="251"/>
      <c r="B197" s="251"/>
      <c r="C197" s="251"/>
      <c r="D197" s="251"/>
      <c r="E197" s="251"/>
      <c r="F197" s="251"/>
      <c r="G197" s="251"/>
      <c r="H197" s="251"/>
    </row>
    <row r="198" spans="1:8">
      <c r="A198" s="252"/>
      <c r="B198" s="252"/>
      <c r="C198" s="252"/>
      <c r="D198" s="252"/>
      <c r="E198" s="252"/>
      <c r="F198" s="252"/>
      <c r="G198" s="252"/>
      <c r="H198" s="252"/>
    </row>
    <row r="199" spans="1:8">
      <c r="A199" s="252"/>
      <c r="B199" s="252"/>
      <c r="C199" s="252"/>
      <c r="D199" s="252"/>
      <c r="E199" s="252"/>
      <c r="F199" s="252"/>
      <c r="G199" s="252"/>
      <c r="H199" s="252"/>
    </row>
    <row r="200" spans="1:8">
      <c r="A200" s="252"/>
      <c r="B200" s="252"/>
      <c r="C200" s="252"/>
      <c r="D200" s="252"/>
      <c r="E200" s="252"/>
      <c r="F200" s="252"/>
      <c r="G200" s="252"/>
      <c r="H200" s="252"/>
    </row>
    <row r="201" spans="1:8">
      <c r="A201" s="252"/>
      <c r="B201" s="252"/>
      <c r="C201" s="252"/>
      <c r="D201" s="252"/>
      <c r="E201" s="252"/>
      <c r="F201" s="252"/>
      <c r="G201" s="252"/>
      <c r="H201" s="252"/>
    </row>
    <row r="202" spans="1:8">
      <c r="A202" s="252"/>
      <c r="B202" s="252"/>
      <c r="C202" s="252"/>
      <c r="D202" s="252"/>
      <c r="E202" s="252"/>
      <c r="F202" s="252"/>
      <c r="G202" s="252"/>
      <c r="H202" s="252"/>
    </row>
    <row r="203" spans="1:8">
      <c r="A203" s="252"/>
      <c r="B203" s="252"/>
      <c r="C203" s="252"/>
      <c r="D203" s="252"/>
      <c r="E203" s="252"/>
      <c r="F203" s="252"/>
      <c r="G203" s="252"/>
      <c r="H203" s="252"/>
    </row>
    <row r="204" spans="1:8">
      <c r="A204" s="252"/>
      <c r="B204" s="252"/>
      <c r="C204" s="252"/>
      <c r="D204" s="252"/>
      <c r="E204" s="252"/>
      <c r="F204" s="252"/>
      <c r="G204" s="252"/>
      <c r="H204" s="252"/>
    </row>
    <row r="205" spans="1:8">
      <c r="A205" s="252"/>
      <c r="B205" s="252"/>
      <c r="C205" s="252"/>
      <c r="D205" s="252"/>
      <c r="E205" s="252"/>
      <c r="F205" s="252"/>
      <c r="G205" s="252"/>
      <c r="H205" s="252"/>
    </row>
    <row r="206" spans="1:8">
      <c r="A206" s="252"/>
      <c r="B206" s="252"/>
      <c r="C206" s="252"/>
      <c r="D206" s="252"/>
      <c r="E206" s="252"/>
      <c r="F206" s="252"/>
      <c r="G206" s="252"/>
      <c r="H206" s="252"/>
    </row>
    <row r="207" spans="1:8">
      <c r="A207" s="252"/>
      <c r="B207" s="252"/>
      <c r="C207" s="252"/>
      <c r="D207" s="252"/>
      <c r="E207" s="252"/>
      <c r="F207" s="252"/>
      <c r="G207" s="252"/>
      <c r="H207" s="252"/>
    </row>
    <row r="208" spans="1:8">
      <c r="A208" s="252"/>
      <c r="B208" s="252"/>
      <c r="C208" s="252"/>
      <c r="D208" s="252"/>
      <c r="E208" s="252"/>
      <c r="F208" s="252"/>
      <c r="G208" s="252"/>
      <c r="H208" s="252"/>
    </row>
    <row r="209" spans="1:8">
      <c r="A209" s="252"/>
      <c r="B209" s="252"/>
      <c r="C209" s="252"/>
      <c r="D209" s="252"/>
      <c r="E209" s="252"/>
      <c r="F209" s="252"/>
      <c r="G209" s="252"/>
      <c r="H209" s="252"/>
    </row>
    <row r="210" spans="1:8">
      <c r="A210" s="252"/>
      <c r="B210" s="252"/>
      <c r="C210" s="252"/>
      <c r="D210" s="252"/>
      <c r="E210" s="252"/>
      <c r="F210" s="252"/>
      <c r="G210" s="252"/>
      <c r="H210" s="252"/>
    </row>
    <row r="211" spans="1:8">
      <c r="A211" s="252"/>
      <c r="B211" s="252"/>
      <c r="C211" s="252"/>
      <c r="D211" s="252"/>
      <c r="E211" s="252"/>
      <c r="F211" s="252"/>
      <c r="G211" s="252"/>
      <c r="H211" s="252"/>
    </row>
    <row r="212" spans="1:8">
      <c r="A212" s="252"/>
      <c r="B212" s="252"/>
      <c r="C212" s="252"/>
      <c r="D212" s="252"/>
      <c r="E212" s="252"/>
      <c r="F212" s="252"/>
      <c r="G212" s="252"/>
      <c r="H212" s="252"/>
    </row>
    <row r="213" spans="1:8">
      <c r="A213" s="252"/>
      <c r="B213" s="252"/>
      <c r="C213" s="252"/>
      <c r="D213" s="252"/>
      <c r="E213" s="252"/>
      <c r="F213" s="252"/>
      <c r="G213" s="252"/>
      <c r="H213" s="252"/>
    </row>
    <row r="214" spans="1:8">
      <c r="A214" s="252"/>
      <c r="B214" s="252"/>
      <c r="C214" s="252"/>
      <c r="D214" s="252"/>
      <c r="E214" s="252"/>
      <c r="F214" s="252"/>
      <c r="G214" s="252"/>
      <c r="H214" s="252"/>
    </row>
    <row r="215" spans="1:8">
      <c r="A215" s="252"/>
      <c r="B215" s="252"/>
      <c r="C215" s="252"/>
      <c r="D215" s="252"/>
      <c r="E215" s="252"/>
      <c r="F215" s="252"/>
      <c r="G215" s="252"/>
      <c r="H215" s="252"/>
    </row>
    <row r="216" spans="1:8">
      <c r="A216" s="252"/>
      <c r="B216" s="252"/>
      <c r="C216" s="252"/>
      <c r="D216" s="252"/>
      <c r="E216" s="252"/>
      <c r="F216" s="252"/>
      <c r="G216" s="252"/>
      <c r="H216" s="252"/>
    </row>
    <row r="217" spans="1:8">
      <c r="A217" s="252"/>
      <c r="B217" s="252"/>
      <c r="C217" s="252"/>
      <c r="D217" s="252"/>
      <c r="E217" s="252"/>
      <c r="F217" s="252"/>
      <c r="G217" s="252"/>
      <c r="H217" s="252"/>
    </row>
    <row r="218" spans="1:8">
      <c r="A218" s="252"/>
      <c r="B218" s="252"/>
      <c r="C218" s="252"/>
      <c r="D218" s="252"/>
      <c r="E218" s="252"/>
      <c r="F218" s="252"/>
      <c r="G218" s="252"/>
      <c r="H218" s="252"/>
    </row>
    <row r="219" spans="1:8">
      <c r="A219" s="252"/>
      <c r="B219" s="252"/>
      <c r="C219" s="252"/>
      <c r="D219" s="252"/>
      <c r="E219" s="252"/>
      <c r="F219" s="252"/>
      <c r="G219" s="252"/>
      <c r="H219" s="252"/>
    </row>
    <row r="220" spans="1:8">
      <c r="A220" s="252"/>
      <c r="B220" s="252"/>
      <c r="C220" s="252"/>
      <c r="D220" s="252"/>
      <c r="E220" s="252"/>
      <c r="F220" s="252"/>
      <c r="G220" s="252"/>
      <c r="H220" s="252"/>
    </row>
    <row r="221" spans="1:8">
      <c r="A221" s="252"/>
      <c r="B221" s="252"/>
      <c r="C221" s="252"/>
      <c r="D221" s="252"/>
      <c r="E221" s="252"/>
      <c r="F221" s="252"/>
      <c r="G221" s="252"/>
      <c r="H221" s="252"/>
    </row>
    <row r="222" spans="1:8">
      <c r="A222" s="252"/>
      <c r="B222" s="252"/>
      <c r="C222" s="252"/>
      <c r="D222" s="252"/>
      <c r="E222" s="252"/>
      <c r="F222" s="252"/>
      <c r="G222" s="252"/>
      <c r="H222" s="252"/>
    </row>
    <row r="223" spans="1:8">
      <c r="A223" s="252"/>
      <c r="B223" s="252"/>
      <c r="C223" s="252"/>
      <c r="D223" s="252"/>
      <c r="E223" s="252"/>
      <c r="F223" s="252"/>
      <c r="G223" s="252"/>
      <c r="H223" s="252"/>
    </row>
    <row r="224" spans="1:8">
      <c r="A224" s="252"/>
      <c r="B224" s="252"/>
      <c r="C224" s="252"/>
      <c r="D224" s="252"/>
      <c r="E224" s="252"/>
      <c r="F224" s="252"/>
      <c r="G224" s="252"/>
      <c r="H224" s="252"/>
    </row>
    <row r="225" spans="1:8">
      <c r="A225" s="252"/>
      <c r="B225" s="252"/>
      <c r="C225" s="252"/>
      <c r="D225" s="252"/>
      <c r="E225" s="252"/>
      <c r="F225" s="252"/>
      <c r="G225" s="252"/>
      <c r="H225" s="252"/>
    </row>
    <row r="226" spans="1:8">
      <c r="A226" s="252"/>
      <c r="B226" s="252"/>
      <c r="C226" s="252"/>
      <c r="D226" s="252"/>
      <c r="E226" s="252"/>
      <c r="F226" s="252"/>
      <c r="G226" s="252"/>
      <c r="H226" s="252"/>
    </row>
    <row r="227" spans="1:8">
      <c r="A227" s="252"/>
      <c r="B227" s="252"/>
      <c r="C227" s="252"/>
      <c r="D227" s="252"/>
      <c r="E227" s="252"/>
      <c r="F227" s="252"/>
      <c r="G227" s="252"/>
      <c r="H227" s="252"/>
    </row>
    <row r="228" spans="1:8">
      <c r="A228" s="252"/>
      <c r="B228" s="252"/>
      <c r="C228" s="252"/>
      <c r="D228" s="252"/>
      <c r="E228" s="252"/>
      <c r="F228" s="252"/>
      <c r="G228" s="252"/>
      <c r="H228" s="252"/>
    </row>
    <row r="229" spans="1:8">
      <c r="A229" s="252"/>
      <c r="B229" s="252"/>
      <c r="C229" s="252"/>
      <c r="D229" s="252"/>
      <c r="E229" s="252"/>
      <c r="F229" s="252"/>
      <c r="G229" s="252"/>
      <c r="H229" s="252"/>
    </row>
    <row r="230" spans="1:8">
      <c r="A230" s="252"/>
      <c r="B230" s="252"/>
      <c r="C230" s="252"/>
      <c r="D230" s="252"/>
      <c r="E230" s="252"/>
      <c r="F230" s="252"/>
      <c r="G230" s="252"/>
      <c r="H230" s="252"/>
    </row>
    <row r="231" spans="1:8">
      <c r="A231" s="252"/>
      <c r="B231" s="252"/>
      <c r="C231" s="252"/>
      <c r="D231" s="252"/>
      <c r="E231" s="252"/>
      <c r="F231" s="252"/>
      <c r="G231" s="252"/>
      <c r="H231" s="252"/>
    </row>
    <row r="232" spans="1:8">
      <c r="A232" s="252"/>
      <c r="B232" s="252"/>
      <c r="C232" s="252"/>
      <c r="D232" s="252"/>
      <c r="E232" s="252"/>
      <c r="F232" s="252"/>
      <c r="G232" s="252"/>
      <c r="H232" s="252"/>
    </row>
    <row r="233" spans="1:8">
      <c r="A233" s="252"/>
      <c r="B233" s="252"/>
      <c r="C233" s="252"/>
      <c r="D233" s="252"/>
      <c r="E233" s="252"/>
      <c r="F233" s="252"/>
      <c r="G233" s="252"/>
      <c r="H233" s="252"/>
    </row>
    <row r="234" spans="1:8">
      <c r="A234" s="252"/>
      <c r="B234" s="252"/>
      <c r="C234" s="252"/>
      <c r="D234" s="252"/>
      <c r="E234" s="252"/>
      <c r="F234" s="252"/>
      <c r="G234" s="252"/>
      <c r="H234" s="252"/>
    </row>
    <row r="235" spans="1:8">
      <c r="A235" s="252"/>
      <c r="B235" s="252"/>
      <c r="C235" s="252"/>
      <c r="D235" s="252"/>
      <c r="E235" s="252"/>
      <c r="F235" s="252"/>
      <c r="G235" s="252"/>
      <c r="H235" s="252"/>
    </row>
    <row r="236" spans="1:8">
      <c r="A236" s="252"/>
      <c r="B236" s="252"/>
      <c r="C236" s="252"/>
      <c r="D236" s="252"/>
      <c r="E236" s="252"/>
      <c r="F236" s="252"/>
      <c r="G236" s="252"/>
      <c r="H236" s="252"/>
    </row>
    <row r="237" spans="1:8">
      <c r="A237" s="252"/>
      <c r="B237" s="252"/>
      <c r="C237" s="252"/>
      <c r="D237" s="252"/>
      <c r="E237" s="252"/>
      <c r="F237" s="252"/>
      <c r="G237" s="252"/>
      <c r="H237" s="252"/>
    </row>
    <row r="238" spans="1:8">
      <c r="A238" s="252"/>
      <c r="B238" s="252"/>
      <c r="C238" s="252"/>
      <c r="D238" s="252"/>
      <c r="E238" s="252"/>
      <c r="F238" s="252"/>
      <c r="G238" s="252"/>
      <c r="H238" s="252"/>
    </row>
    <row r="239" spans="1:8">
      <c r="A239" s="252"/>
      <c r="B239" s="252"/>
      <c r="C239" s="252"/>
      <c r="D239" s="252"/>
      <c r="E239" s="252"/>
      <c r="F239" s="252"/>
      <c r="G239" s="252"/>
      <c r="H239" s="252"/>
    </row>
    <row r="240" spans="1:8">
      <c r="A240" s="252"/>
      <c r="B240" s="252"/>
      <c r="C240" s="252"/>
      <c r="D240" s="252"/>
      <c r="E240" s="252"/>
      <c r="F240" s="252"/>
      <c r="G240" s="252"/>
      <c r="H240" s="252"/>
    </row>
    <row r="241" spans="1:8">
      <c r="A241" s="252"/>
      <c r="B241" s="252"/>
      <c r="C241" s="252"/>
      <c r="D241" s="252"/>
      <c r="E241" s="252"/>
      <c r="F241" s="252"/>
      <c r="G241" s="252"/>
      <c r="H241" s="252"/>
    </row>
    <row r="242" spans="1:8">
      <c r="A242" s="252"/>
      <c r="B242" s="252"/>
      <c r="C242" s="252"/>
      <c r="D242" s="252"/>
      <c r="E242" s="252"/>
      <c r="F242" s="252"/>
      <c r="G242" s="252"/>
      <c r="H242" s="252"/>
    </row>
    <row r="243" spans="1:8">
      <c r="A243" s="252"/>
      <c r="B243" s="252"/>
      <c r="C243" s="252"/>
      <c r="D243" s="252"/>
      <c r="E243" s="252"/>
      <c r="F243" s="252"/>
      <c r="G243" s="252"/>
      <c r="H243" s="252"/>
    </row>
    <row r="244" spans="1:8">
      <c r="A244" s="252"/>
      <c r="B244" s="252"/>
      <c r="C244" s="252"/>
      <c r="D244" s="252"/>
      <c r="E244" s="252"/>
      <c r="F244" s="252"/>
      <c r="G244" s="252"/>
      <c r="H244" s="252"/>
    </row>
    <row r="245" spans="1:8">
      <c r="A245" s="252"/>
      <c r="B245" s="252"/>
      <c r="C245" s="252"/>
      <c r="D245" s="252"/>
      <c r="E245" s="252"/>
      <c r="F245" s="252"/>
      <c r="G245" s="252"/>
      <c r="H245" s="252"/>
    </row>
    <row r="246" spans="1:8">
      <c r="A246" s="252"/>
      <c r="B246" s="252"/>
      <c r="C246" s="252"/>
      <c r="D246" s="252"/>
      <c r="E246" s="252"/>
      <c r="F246" s="252"/>
      <c r="G246" s="252"/>
      <c r="H246" s="252"/>
    </row>
    <row r="247" spans="1:8">
      <c r="A247" s="252"/>
      <c r="B247" s="252"/>
      <c r="C247" s="252"/>
      <c r="D247" s="252"/>
      <c r="E247" s="252"/>
      <c r="F247" s="252"/>
      <c r="G247" s="252"/>
      <c r="H247" s="252"/>
    </row>
    <row r="248" spans="1:8">
      <c r="A248" s="252"/>
      <c r="B248" s="252"/>
      <c r="C248" s="252"/>
      <c r="D248" s="252"/>
      <c r="E248" s="252"/>
      <c r="F248" s="252"/>
      <c r="G248" s="252"/>
      <c r="H248" s="252"/>
    </row>
    <row r="249" spans="1:8">
      <c r="A249" s="252"/>
      <c r="B249" s="252"/>
      <c r="C249" s="252"/>
      <c r="D249" s="252"/>
      <c r="E249" s="252"/>
      <c r="F249" s="252"/>
      <c r="G249" s="252"/>
      <c r="H249" s="252"/>
    </row>
    <row r="250" spans="1:8">
      <c r="A250" s="252"/>
      <c r="B250" s="252"/>
      <c r="C250" s="252"/>
      <c r="D250" s="252"/>
      <c r="E250" s="252"/>
      <c r="F250" s="252"/>
      <c r="G250" s="252"/>
      <c r="H250" s="252"/>
    </row>
    <row r="251" spans="1:8">
      <c r="A251" s="252"/>
      <c r="B251" s="252"/>
      <c r="C251" s="252"/>
      <c r="D251" s="252"/>
      <c r="E251" s="252"/>
      <c r="F251" s="252"/>
      <c r="G251" s="252"/>
      <c r="H251" s="252"/>
    </row>
    <row r="252" spans="1:8">
      <c r="A252" s="252"/>
      <c r="B252" s="252"/>
      <c r="C252" s="252"/>
      <c r="D252" s="252"/>
      <c r="E252" s="252"/>
      <c r="F252" s="252"/>
      <c r="G252" s="252"/>
      <c r="H252" s="252"/>
    </row>
    <row r="253" spans="1:8">
      <c r="A253" s="252"/>
      <c r="B253" s="252"/>
      <c r="C253" s="252"/>
      <c r="D253" s="252"/>
      <c r="E253" s="252"/>
      <c r="F253" s="252"/>
      <c r="G253" s="252"/>
      <c r="H253" s="252"/>
    </row>
    <row r="254" spans="1:8">
      <c r="A254" s="252"/>
      <c r="B254" s="252"/>
      <c r="C254" s="252"/>
      <c r="D254" s="252"/>
      <c r="E254" s="252"/>
      <c r="F254" s="252"/>
      <c r="G254" s="252"/>
      <c r="H254" s="252"/>
    </row>
    <row r="255" spans="1:8">
      <c r="A255" s="252"/>
      <c r="B255" s="252"/>
      <c r="C255" s="252"/>
      <c r="D255" s="252"/>
      <c r="E255" s="252"/>
      <c r="F255" s="252"/>
      <c r="G255" s="252"/>
      <c r="H255" s="252"/>
    </row>
    <row r="256" spans="1:8">
      <c r="A256" s="252"/>
      <c r="B256" s="252"/>
      <c r="C256" s="252"/>
      <c r="D256" s="252"/>
      <c r="E256" s="252"/>
      <c r="F256" s="252"/>
      <c r="G256" s="252"/>
      <c r="H256" s="252"/>
    </row>
    <row r="257" spans="1:8">
      <c r="A257" s="252"/>
      <c r="B257" s="252"/>
      <c r="C257" s="252"/>
      <c r="D257" s="252"/>
      <c r="E257" s="252"/>
      <c r="F257" s="252"/>
      <c r="G257" s="252"/>
      <c r="H257" s="252"/>
    </row>
    <row r="258" spans="1:8">
      <c r="A258" s="252"/>
      <c r="B258" s="252"/>
      <c r="C258" s="252"/>
      <c r="D258" s="252"/>
      <c r="E258" s="252"/>
      <c r="F258" s="252"/>
      <c r="G258" s="252"/>
      <c r="H258" s="252"/>
    </row>
    <row r="259" spans="1:8">
      <c r="A259" s="252"/>
      <c r="B259" s="252"/>
      <c r="C259" s="252"/>
      <c r="D259" s="252"/>
      <c r="E259" s="252"/>
      <c r="F259" s="252"/>
      <c r="G259" s="252"/>
      <c r="H259" s="252"/>
    </row>
    <row r="260" spans="1:8">
      <c r="A260" s="252"/>
      <c r="B260" s="252"/>
      <c r="C260" s="252"/>
      <c r="D260" s="252"/>
      <c r="E260" s="252"/>
      <c r="F260" s="252"/>
      <c r="G260" s="252"/>
      <c r="H260" s="252"/>
    </row>
    <row r="261" spans="1:8">
      <c r="A261" s="252"/>
      <c r="B261" s="252"/>
      <c r="C261" s="252"/>
      <c r="D261" s="252"/>
      <c r="E261" s="252"/>
      <c r="F261" s="252"/>
      <c r="G261" s="252"/>
      <c r="H261" s="252"/>
    </row>
    <row r="262" spans="1:8">
      <c r="A262" s="252"/>
      <c r="B262" s="252"/>
      <c r="C262" s="252"/>
      <c r="D262" s="252"/>
      <c r="E262" s="252"/>
      <c r="F262" s="252"/>
      <c r="G262" s="252"/>
      <c r="H262" s="252"/>
    </row>
    <row r="263" spans="1:8">
      <c r="A263" s="252"/>
      <c r="B263" s="252"/>
      <c r="C263" s="252"/>
      <c r="D263" s="252"/>
      <c r="E263" s="252"/>
      <c r="F263" s="252"/>
      <c r="G263" s="252"/>
      <c r="H263" s="252"/>
    </row>
    <row r="264" spans="1:8">
      <c r="A264" s="252"/>
      <c r="B264" s="252"/>
      <c r="C264" s="252"/>
      <c r="D264" s="252"/>
      <c r="E264" s="252"/>
      <c r="F264" s="252"/>
      <c r="G264" s="252"/>
      <c r="H264" s="252"/>
    </row>
    <row r="265" spans="1:8">
      <c r="A265" s="252"/>
      <c r="B265" s="252"/>
      <c r="C265" s="252"/>
      <c r="D265" s="252"/>
      <c r="E265" s="252"/>
      <c r="F265" s="252"/>
      <c r="G265" s="252"/>
      <c r="H265" s="252"/>
    </row>
    <row r="266" spans="1:8">
      <c r="A266" s="252"/>
      <c r="B266" s="252"/>
      <c r="C266" s="252"/>
      <c r="D266" s="252"/>
      <c r="E266" s="252"/>
      <c r="F266" s="252"/>
      <c r="G266" s="252"/>
      <c r="H266" s="252"/>
    </row>
    <row r="267" spans="1:8">
      <c r="A267" s="252"/>
      <c r="B267" s="252"/>
      <c r="C267" s="252"/>
      <c r="D267" s="252"/>
      <c r="E267" s="252"/>
      <c r="F267" s="252"/>
      <c r="G267" s="252"/>
      <c r="H267" s="252"/>
    </row>
    <row r="268" spans="1:8">
      <c r="A268" s="252"/>
      <c r="B268" s="252"/>
      <c r="C268" s="252"/>
      <c r="D268" s="252"/>
      <c r="E268" s="252"/>
      <c r="F268" s="252"/>
      <c r="G268" s="252"/>
      <c r="H268" s="252"/>
    </row>
    <row r="269" spans="1:8">
      <c r="A269" s="252"/>
      <c r="B269" s="252"/>
      <c r="C269" s="252"/>
      <c r="D269" s="252"/>
      <c r="E269" s="252"/>
      <c r="F269" s="252"/>
      <c r="G269" s="252"/>
      <c r="H269" s="252"/>
    </row>
    <row r="270" spans="1:8">
      <c r="A270" s="252"/>
      <c r="B270" s="252"/>
      <c r="C270" s="252"/>
      <c r="D270" s="252"/>
      <c r="E270" s="252"/>
      <c r="F270" s="252"/>
      <c r="G270" s="252"/>
      <c r="H270" s="252"/>
    </row>
    <row r="271" spans="1:8">
      <c r="A271" s="252"/>
      <c r="B271" s="252"/>
      <c r="C271" s="252"/>
      <c r="D271" s="252"/>
      <c r="E271" s="252"/>
      <c r="F271" s="252"/>
      <c r="G271" s="252"/>
      <c r="H271" s="252"/>
    </row>
    <row r="272" spans="1:8">
      <c r="A272" s="252"/>
      <c r="B272" s="252"/>
      <c r="C272" s="252"/>
      <c r="D272" s="252"/>
      <c r="E272" s="252"/>
      <c r="F272" s="252"/>
      <c r="G272" s="252"/>
      <c r="H272" s="252"/>
    </row>
    <row r="273" spans="1:8">
      <c r="A273" s="252"/>
      <c r="B273" s="252"/>
      <c r="C273" s="252"/>
      <c r="D273" s="252"/>
      <c r="E273" s="252"/>
      <c r="F273" s="252"/>
      <c r="G273" s="252"/>
      <c r="H273" s="252"/>
    </row>
    <row r="274" spans="1:8">
      <c r="A274" s="252"/>
      <c r="B274" s="252"/>
      <c r="C274" s="252"/>
      <c r="D274" s="252"/>
      <c r="E274" s="252"/>
      <c r="F274" s="252"/>
      <c r="G274" s="252"/>
      <c r="H274" s="252"/>
    </row>
    <row r="275" spans="1:8">
      <c r="A275" s="252"/>
      <c r="B275" s="252"/>
      <c r="C275" s="252"/>
      <c r="D275" s="252"/>
      <c r="E275" s="252"/>
      <c r="F275" s="252"/>
      <c r="G275" s="252"/>
      <c r="H275" s="252"/>
    </row>
    <row r="276" spans="1:8">
      <c r="A276" s="252"/>
      <c r="B276" s="252"/>
      <c r="C276" s="252"/>
      <c r="D276" s="252"/>
      <c r="E276" s="252"/>
      <c r="F276" s="252"/>
      <c r="G276" s="252"/>
      <c r="H276" s="252"/>
    </row>
    <row r="277" spans="1:8">
      <c r="A277" s="252"/>
      <c r="B277" s="252"/>
      <c r="C277" s="252"/>
      <c r="D277" s="252"/>
      <c r="E277" s="252"/>
      <c r="F277" s="252"/>
      <c r="G277" s="252"/>
      <c r="H277" s="252"/>
    </row>
    <row r="278" spans="1:8">
      <c r="A278" s="252"/>
      <c r="B278" s="252"/>
      <c r="C278" s="252"/>
      <c r="D278" s="252"/>
      <c r="E278" s="252"/>
      <c r="F278" s="252"/>
      <c r="G278" s="252"/>
      <c r="H278" s="252"/>
    </row>
    <row r="279" spans="1:8">
      <c r="A279" s="252"/>
      <c r="B279" s="252"/>
      <c r="C279" s="252"/>
      <c r="D279" s="252"/>
      <c r="E279" s="252"/>
      <c r="F279" s="252"/>
      <c r="G279" s="252"/>
      <c r="H279" s="252"/>
    </row>
    <row r="280" spans="1:8">
      <c r="A280" s="252"/>
      <c r="B280" s="252"/>
      <c r="C280" s="252"/>
      <c r="D280" s="252"/>
      <c r="E280" s="252"/>
      <c r="F280" s="252"/>
      <c r="G280" s="252"/>
      <c r="H280" s="252"/>
    </row>
    <row r="281" spans="1:8">
      <c r="A281" s="252"/>
      <c r="B281" s="252"/>
      <c r="C281" s="252"/>
      <c r="D281" s="252"/>
      <c r="E281" s="252"/>
      <c r="F281" s="252"/>
      <c r="G281" s="252"/>
      <c r="H281" s="252"/>
    </row>
    <row r="282" spans="1:8">
      <c r="A282" s="252"/>
      <c r="B282" s="252"/>
      <c r="C282" s="252"/>
      <c r="D282" s="252"/>
      <c r="E282" s="252"/>
      <c r="F282" s="252"/>
      <c r="G282" s="252"/>
      <c r="H282" s="252"/>
    </row>
    <row r="283" spans="1:8">
      <c r="A283" s="252"/>
      <c r="B283" s="252"/>
      <c r="C283" s="252"/>
      <c r="D283" s="252"/>
      <c r="E283" s="252"/>
      <c r="F283" s="252"/>
      <c r="G283" s="252"/>
      <c r="H283" s="252"/>
    </row>
    <row r="284" spans="1:8">
      <c r="A284" s="252"/>
      <c r="B284" s="252"/>
      <c r="C284" s="252"/>
      <c r="D284" s="252"/>
      <c r="E284" s="252"/>
      <c r="F284" s="252"/>
      <c r="G284" s="252"/>
      <c r="H284" s="252"/>
    </row>
    <row r="285" spans="1:8">
      <c r="A285" s="252"/>
      <c r="B285" s="252"/>
      <c r="C285" s="252"/>
      <c r="D285" s="252"/>
      <c r="E285" s="252"/>
      <c r="F285" s="252"/>
      <c r="G285" s="252"/>
      <c r="H285" s="252"/>
    </row>
    <row r="286" spans="1:8">
      <c r="A286" s="252"/>
      <c r="B286" s="252"/>
      <c r="C286" s="252"/>
      <c r="D286" s="252"/>
      <c r="E286" s="252"/>
      <c r="F286" s="252"/>
      <c r="G286" s="252"/>
      <c r="H286" s="252"/>
    </row>
    <row r="287" spans="1:8">
      <c r="A287" s="252"/>
      <c r="B287" s="252"/>
      <c r="C287" s="252"/>
      <c r="D287" s="252"/>
      <c r="E287" s="252"/>
      <c r="F287" s="252"/>
      <c r="G287" s="252"/>
      <c r="H287" s="252"/>
    </row>
    <row r="288" spans="1:8">
      <c r="A288" s="252"/>
      <c r="B288" s="252"/>
      <c r="C288" s="252"/>
      <c r="D288" s="252"/>
      <c r="E288" s="252"/>
      <c r="F288" s="252"/>
      <c r="G288" s="252"/>
      <c r="H288" s="252"/>
    </row>
    <row r="289" spans="1:8">
      <c r="A289" s="252"/>
      <c r="B289" s="252"/>
      <c r="C289" s="252"/>
      <c r="D289" s="252"/>
      <c r="E289" s="252"/>
      <c r="F289" s="252"/>
      <c r="G289" s="252"/>
      <c r="H289" s="252"/>
    </row>
    <row r="290" spans="1:8">
      <c r="A290" s="252"/>
      <c r="B290" s="252"/>
      <c r="C290" s="252"/>
      <c r="D290" s="252"/>
      <c r="E290" s="252"/>
      <c r="F290" s="252"/>
      <c r="G290" s="252"/>
      <c r="H290" s="252"/>
    </row>
    <row r="291" spans="1:8">
      <c r="A291" s="252"/>
      <c r="B291" s="252"/>
      <c r="C291" s="252"/>
      <c r="D291" s="252"/>
      <c r="E291" s="252"/>
      <c r="F291" s="252"/>
      <c r="G291" s="252"/>
      <c r="H291" s="252"/>
    </row>
    <row r="292" spans="1:8">
      <c r="A292" s="252"/>
      <c r="B292" s="252"/>
      <c r="C292" s="252"/>
      <c r="D292" s="252"/>
      <c r="E292" s="252"/>
      <c r="F292" s="252"/>
      <c r="G292" s="252"/>
      <c r="H292" s="252"/>
    </row>
    <row r="293" spans="1:8">
      <c r="A293" s="252"/>
      <c r="B293" s="252"/>
      <c r="C293" s="252"/>
      <c r="D293" s="252"/>
      <c r="E293" s="252"/>
      <c r="F293" s="252"/>
      <c r="G293" s="252"/>
      <c r="H293" s="252"/>
    </row>
    <row r="294" spans="1:8">
      <c r="A294" s="252"/>
      <c r="B294" s="252"/>
      <c r="C294" s="252"/>
      <c r="D294" s="252"/>
      <c r="E294" s="252"/>
      <c r="F294" s="252"/>
      <c r="G294" s="252"/>
      <c r="H294" s="252"/>
    </row>
    <row r="295" spans="1:8">
      <c r="A295" s="252"/>
      <c r="B295" s="252"/>
      <c r="C295" s="252"/>
      <c r="D295" s="252"/>
      <c r="E295" s="252"/>
      <c r="F295" s="252"/>
      <c r="G295" s="252"/>
      <c r="H295" s="252"/>
    </row>
    <row r="296" spans="1:8">
      <c r="A296" s="252"/>
      <c r="B296" s="252"/>
      <c r="C296" s="252"/>
      <c r="D296" s="252"/>
      <c r="E296" s="252"/>
      <c r="F296" s="252"/>
      <c r="G296" s="252"/>
      <c r="H296" s="252"/>
    </row>
    <row r="297" spans="1:8">
      <c r="A297" s="252"/>
      <c r="B297" s="252"/>
      <c r="C297" s="252"/>
      <c r="D297" s="252"/>
      <c r="E297" s="252"/>
      <c r="F297" s="252"/>
      <c r="G297" s="252"/>
      <c r="H297" s="252"/>
    </row>
    <row r="298" spans="1:8">
      <c r="A298" s="252"/>
      <c r="B298" s="252"/>
      <c r="C298" s="252"/>
      <c r="D298" s="252"/>
      <c r="E298" s="252"/>
      <c r="F298" s="252"/>
      <c r="G298" s="252"/>
      <c r="H298" s="252"/>
    </row>
    <row r="299" spans="1:8">
      <c r="A299" s="252"/>
      <c r="B299" s="252"/>
      <c r="C299" s="252"/>
      <c r="D299" s="252"/>
      <c r="E299" s="252"/>
      <c r="F299" s="252"/>
      <c r="G299" s="252"/>
      <c r="H299" s="252"/>
    </row>
    <row r="300" spans="1:8">
      <c r="A300" s="252"/>
      <c r="B300" s="252"/>
      <c r="C300" s="252"/>
      <c r="D300" s="252"/>
      <c r="E300" s="252"/>
      <c r="F300" s="252"/>
      <c r="G300" s="252"/>
      <c r="H300" s="252"/>
    </row>
    <row r="301" spans="1:8">
      <c r="A301" s="252"/>
      <c r="B301" s="252"/>
      <c r="C301" s="252"/>
      <c r="D301" s="252"/>
      <c r="E301" s="252"/>
      <c r="F301" s="252"/>
      <c r="G301" s="252"/>
      <c r="H301" s="252"/>
    </row>
    <row r="302" spans="1:8">
      <c r="A302" s="252"/>
      <c r="B302" s="252"/>
      <c r="C302" s="252"/>
      <c r="D302" s="252"/>
      <c r="E302" s="252"/>
      <c r="F302" s="252"/>
      <c r="G302" s="252"/>
      <c r="H302" s="252"/>
    </row>
    <row r="303" spans="1:8">
      <c r="A303" s="252"/>
      <c r="B303" s="252"/>
      <c r="C303" s="252"/>
      <c r="D303" s="252"/>
      <c r="E303" s="252"/>
      <c r="F303" s="252"/>
      <c r="G303" s="252"/>
      <c r="H303" s="252"/>
    </row>
    <row r="304" spans="1:8">
      <c r="A304" s="252"/>
      <c r="B304" s="252"/>
      <c r="C304" s="252"/>
      <c r="D304" s="252"/>
      <c r="E304" s="252"/>
      <c r="F304" s="252"/>
      <c r="G304" s="252"/>
      <c r="H304" s="252"/>
    </row>
    <row r="305" spans="1:8">
      <c r="A305" s="252"/>
      <c r="B305" s="252"/>
      <c r="C305" s="252"/>
      <c r="D305" s="252"/>
      <c r="E305" s="252"/>
      <c r="F305" s="252"/>
      <c r="G305" s="252"/>
      <c r="H305" s="252"/>
    </row>
    <row r="306" spans="1:8">
      <c r="A306" s="252"/>
      <c r="B306" s="252"/>
      <c r="C306" s="252"/>
      <c r="D306" s="252"/>
      <c r="E306" s="252"/>
      <c r="F306" s="252"/>
      <c r="G306" s="252"/>
      <c r="H306" s="252"/>
    </row>
    <row r="307" spans="1:8">
      <c r="A307" s="252"/>
      <c r="B307" s="252"/>
      <c r="C307" s="252"/>
      <c r="D307" s="252"/>
      <c r="E307" s="252"/>
      <c r="F307" s="252"/>
      <c r="G307" s="252"/>
      <c r="H307" s="252"/>
    </row>
    <row r="308" spans="1:8">
      <c r="A308" s="252"/>
      <c r="B308" s="252"/>
      <c r="C308" s="252"/>
      <c r="D308" s="252"/>
      <c r="E308" s="252"/>
      <c r="F308" s="252"/>
      <c r="G308" s="252"/>
      <c r="H308" s="252"/>
    </row>
    <row r="309" spans="1:8">
      <c r="A309" s="252"/>
      <c r="B309" s="252"/>
      <c r="C309" s="252"/>
      <c r="D309" s="252"/>
      <c r="E309" s="252"/>
      <c r="F309" s="252"/>
      <c r="G309" s="252"/>
      <c r="H309" s="252"/>
    </row>
    <row r="310" spans="1:8">
      <c r="A310" s="252"/>
      <c r="B310" s="252"/>
      <c r="C310" s="252"/>
      <c r="D310" s="252"/>
      <c r="E310" s="252"/>
      <c r="F310" s="252"/>
      <c r="G310" s="252"/>
      <c r="H310" s="252"/>
    </row>
    <row r="311" spans="1:8">
      <c r="A311" s="252"/>
      <c r="B311" s="252"/>
      <c r="C311" s="252"/>
      <c r="D311" s="252"/>
      <c r="E311" s="252"/>
      <c r="F311" s="252"/>
      <c r="G311" s="252"/>
      <c r="H311" s="252"/>
    </row>
    <row r="312" spans="1:8">
      <c r="A312" s="252"/>
      <c r="B312" s="252"/>
      <c r="C312" s="252"/>
      <c r="D312" s="252"/>
      <c r="E312" s="252"/>
      <c r="F312" s="252"/>
      <c r="G312" s="252"/>
      <c r="H312" s="252"/>
    </row>
    <row r="313" spans="1:8">
      <c r="A313" s="252"/>
      <c r="B313" s="252"/>
      <c r="C313" s="252"/>
      <c r="D313" s="252"/>
      <c r="E313" s="252"/>
      <c r="F313" s="252"/>
      <c r="G313" s="252"/>
      <c r="H313" s="252"/>
    </row>
    <row r="314" spans="1:8">
      <c r="A314" s="252"/>
      <c r="B314" s="252"/>
      <c r="C314" s="252"/>
      <c r="D314" s="252"/>
      <c r="E314" s="252"/>
      <c r="F314" s="252"/>
      <c r="G314" s="252"/>
      <c r="H314" s="252"/>
    </row>
    <row r="315" spans="1:8">
      <c r="A315" s="252"/>
      <c r="B315" s="252"/>
      <c r="C315" s="252"/>
      <c r="D315" s="252"/>
      <c r="E315" s="252"/>
      <c r="F315" s="252"/>
      <c r="G315" s="252"/>
      <c r="H315" s="252"/>
    </row>
    <row r="316" spans="1:8">
      <c r="A316" s="252"/>
      <c r="B316" s="252"/>
      <c r="C316" s="252"/>
      <c r="D316" s="252"/>
      <c r="E316" s="252"/>
      <c r="F316" s="252"/>
      <c r="G316" s="252"/>
      <c r="H316" s="252"/>
    </row>
    <row r="317" spans="1:8">
      <c r="A317" s="252"/>
      <c r="B317" s="252"/>
      <c r="C317" s="252"/>
      <c r="D317" s="252"/>
      <c r="E317" s="252"/>
      <c r="F317" s="252"/>
      <c r="G317" s="252"/>
      <c r="H317" s="252"/>
    </row>
    <row r="318" spans="1:8">
      <c r="A318" s="252"/>
      <c r="B318" s="252"/>
      <c r="C318" s="252"/>
      <c r="D318" s="252"/>
      <c r="E318" s="252"/>
      <c r="F318" s="252"/>
      <c r="G318" s="252"/>
      <c r="H318" s="252"/>
    </row>
    <row r="319" spans="1:8">
      <c r="A319" s="252"/>
      <c r="B319" s="252"/>
      <c r="C319" s="252"/>
      <c r="D319" s="252"/>
      <c r="E319" s="252"/>
      <c r="F319" s="252"/>
      <c r="G319" s="252"/>
      <c r="H319" s="252"/>
    </row>
    <row r="320" spans="1:8">
      <c r="A320" s="252"/>
      <c r="B320" s="252"/>
      <c r="C320" s="252"/>
      <c r="D320" s="252"/>
      <c r="E320" s="252"/>
      <c r="F320" s="252"/>
      <c r="G320" s="252"/>
      <c r="H320" s="252"/>
    </row>
    <row r="321" spans="1:8">
      <c r="A321" s="252"/>
      <c r="B321" s="252"/>
      <c r="C321" s="252"/>
      <c r="D321" s="252"/>
      <c r="E321" s="252"/>
      <c r="F321" s="252"/>
      <c r="G321" s="252"/>
      <c r="H321" s="252"/>
    </row>
    <row r="322" spans="1:8">
      <c r="A322" s="252"/>
      <c r="B322" s="252"/>
      <c r="C322" s="252"/>
      <c r="D322" s="252"/>
      <c r="E322" s="252"/>
      <c r="F322" s="252"/>
      <c r="G322" s="252"/>
      <c r="H322" s="252"/>
    </row>
    <row r="323" spans="1:8">
      <c r="A323" s="252"/>
      <c r="B323" s="252"/>
      <c r="C323" s="252"/>
      <c r="D323" s="252"/>
      <c r="E323" s="252"/>
      <c r="F323" s="252"/>
      <c r="G323" s="252"/>
      <c r="H323" s="252"/>
    </row>
    <row r="324" spans="1:8">
      <c r="A324" s="252"/>
      <c r="B324" s="252"/>
      <c r="C324" s="252"/>
      <c r="D324" s="252"/>
      <c r="E324" s="252"/>
      <c r="F324" s="252"/>
      <c r="G324" s="252"/>
      <c r="H324" s="252"/>
    </row>
    <row r="325" spans="1:8">
      <c r="A325" s="252"/>
      <c r="B325" s="252"/>
      <c r="C325" s="252"/>
      <c r="D325" s="252"/>
      <c r="E325" s="252"/>
      <c r="F325" s="252"/>
      <c r="G325" s="252"/>
      <c r="H325" s="252"/>
    </row>
    <row r="326" spans="1:8">
      <c r="A326" s="252"/>
      <c r="B326" s="252"/>
      <c r="C326" s="252"/>
      <c r="D326" s="252"/>
      <c r="E326" s="252"/>
      <c r="F326" s="252"/>
      <c r="G326" s="252"/>
      <c r="H326" s="252"/>
    </row>
    <row r="327" spans="1:8">
      <c r="A327" s="252"/>
      <c r="B327" s="252"/>
      <c r="C327" s="252"/>
      <c r="D327" s="252"/>
      <c r="E327" s="252"/>
      <c r="F327" s="252"/>
      <c r="G327" s="252"/>
      <c r="H327" s="252"/>
    </row>
    <row r="328" spans="1:8">
      <c r="A328" s="252"/>
      <c r="B328" s="252"/>
      <c r="C328" s="252"/>
      <c r="D328" s="252"/>
      <c r="E328" s="252"/>
      <c r="F328" s="252"/>
      <c r="G328" s="252"/>
      <c r="H328" s="252"/>
    </row>
    <row r="329" spans="1:8">
      <c r="A329" s="252"/>
      <c r="B329" s="252"/>
      <c r="C329" s="252"/>
      <c r="D329" s="252"/>
      <c r="E329" s="252"/>
      <c r="F329" s="252"/>
      <c r="G329" s="252"/>
      <c r="H329" s="252"/>
    </row>
    <row r="330" spans="1:8">
      <c r="A330" s="252"/>
      <c r="B330" s="252"/>
      <c r="C330" s="252"/>
      <c r="D330" s="252"/>
      <c r="E330" s="252"/>
      <c r="F330" s="252"/>
      <c r="G330" s="252"/>
      <c r="H330" s="252"/>
    </row>
    <row r="331" spans="1:8">
      <c r="A331" s="252"/>
      <c r="B331" s="252"/>
      <c r="C331" s="252"/>
      <c r="D331" s="252"/>
      <c r="E331" s="252"/>
      <c r="F331" s="252"/>
      <c r="G331" s="252"/>
      <c r="H331" s="252"/>
    </row>
    <row r="332" spans="1:8">
      <c r="A332" s="252"/>
      <c r="B332" s="252"/>
      <c r="C332" s="252"/>
      <c r="D332" s="252"/>
      <c r="E332" s="252"/>
      <c r="F332" s="252"/>
      <c r="G332" s="252"/>
      <c r="H332" s="252"/>
    </row>
    <row r="333" spans="1:8">
      <c r="A333" s="252"/>
      <c r="B333" s="252"/>
      <c r="C333" s="252"/>
      <c r="D333" s="252"/>
      <c r="E333" s="252"/>
      <c r="F333" s="252"/>
      <c r="G333" s="252"/>
      <c r="H333" s="252"/>
    </row>
    <row r="334" spans="1:8">
      <c r="A334" s="252"/>
      <c r="B334" s="252"/>
      <c r="C334" s="252"/>
      <c r="D334" s="252"/>
      <c r="E334" s="252"/>
      <c r="F334" s="252"/>
      <c r="G334" s="252"/>
      <c r="H334" s="252"/>
    </row>
    <row r="335" spans="1:8">
      <c r="A335" s="252"/>
      <c r="B335" s="252"/>
      <c r="C335" s="252"/>
      <c r="D335" s="252"/>
      <c r="E335" s="252"/>
      <c r="F335" s="252"/>
      <c r="G335" s="252"/>
      <c r="H335" s="252"/>
    </row>
    <row r="336" spans="1:8">
      <c r="A336" s="252"/>
      <c r="B336" s="252"/>
      <c r="C336" s="252"/>
      <c r="D336" s="252"/>
      <c r="E336" s="252"/>
      <c r="F336" s="252"/>
      <c r="G336" s="252"/>
      <c r="H336" s="252"/>
    </row>
    <row r="337" spans="1:8">
      <c r="A337" s="252"/>
      <c r="B337" s="252"/>
      <c r="C337" s="252"/>
      <c r="D337" s="252"/>
      <c r="E337" s="252"/>
      <c r="F337" s="252"/>
      <c r="G337" s="252"/>
      <c r="H337" s="252"/>
    </row>
    <row r="338" spans="1:8">
      <c r="A338" s="252"/>
      <c r="B338" s="252"/>
      <c r="C338" s="252"/>
      <c r="D338" s="252"/>
      <c r="E338" s="252"/>
      <c r="F338" s="252"/>
      <c r="G338" s="252"/>
      <c r="H338" s="252"/>
    </row>
    <row r="339" spans="1:8">
      <c r="A339" s="252"/>
      <c r="B339" s="252"/>
      <c r="C339" s="252"/>
      <c r="D339" s="252"/>
      <c r="E339" s="252"/>
      <c r="F339" s="252"/>
      <c r="G339" s="252"/>
      <c r="H339" s="252"/>
    </row>
    <row r="340" spans="1:8">
      <c r="A340" s="252"/>
      <c r="B340" s="252"/>
      <c r="C340" s="252"/>
      <c r="D340" s="252"/>
      <c r="E340" s="252"/>
      <c r="F340" s="252"/>
      <c r="G340" s="252"/>
      <c r="H340" s="252"/>
    </row>
    <row r="341" spans="1:8">
      <c r="A341" s="252"/>
      <c r="B341" s="252"/>
      <c r="C341" s="252"/>
      <c r="D341" s="252"/>
      <c r="E341" s="252"/>
      <c r="F341" s="252"/>
      <c r="G341" s="252"/>
      <c r="H341" s="252"/>
    </row>
    <row r="342" spans="1:8">
      <c r="A342" s="252"/>
      <c r="B342" s="252"/>
      <c r="C342" s="252"/>
      <c r="D342" s="252"/>
      <c r="E342" s="252"/>
      <c r="F342" s="252"/>
      <c r="G342" s="252"/>
      <c r="H342" s="252"/>
    </row>
    <row r="343" spans="1:8">
      <c r="A343" s="252"/>
      <c r="B343" s="252"/>
      <c r="C343" s="252"/>
      <c r="D343" s="252"/>
      <c r="E343" s="252"/>
      <c r="F343" s="252"/>
      <c r="G343" s="252"/>
      <c r="H343" s="252"/>
    </row>
    <row r="344" spans="1:8">
      <c r="A344" s="252"/>
      <c r="B344" s="252"/>
      <c r="C344" s="252"/>
      <c r="D344" s="252"/>
      <c r="E344" s="252"/>
      <c r="F344" s="252"/>
      <c r="G344" s="252"/>
      <c r="H344" s="252"/>
    </row>
    <row r="345" spans="1:8">
      <c r="A345" s="252"/>
      <c r="B345" s="252"/>
      <c r="C345" s="252"/>
      <c r="D345" s="252"/>
      <c r="E345" s="252"/>
      <c r="F345" s="252"/>
      <c r="G345" s="252"/>
      <c r="H345" s="252"/>
    </row>
    <row r="346" spans="1:8">
      <c r="A346" s="252"/>
      <c r="B346" s="252"/>
      <c r="C346" s="252"/>
      <c r="D346" s="252"/>
      <c r="E346" s="252"/>
      <c r="F346" s="252"/>
      <c r="G346" s="252"/>
      <c r="H346" s="252"/>
    </row>
    <row r="347" spans="1:8">
      <c r="A347" s="252"/>
      <c r="B347" s="252"/>
      <c r="C347" s="252"/>
      <c r="D347" s="252"/>
      <c r="E347" s="252"/>
      <c r="F347" s="252"/>
      <c r="G347" s="252"/>
      <c r="H347" s="252"/>
    </row>
    <row r="348" spans="1:8">
      <c r="A348" s="252"/>
      <c r="B348" s="252"/>
      <c r="C348" s="252"/>
      <c r="D348" s="252"/>
      <c r="E348" s="252"/>
      <c r="F348" s="252"/>
      <c r="G348" s="252"/>
      <c r="H348" s="252"/>
    </row>
    <row r="349" spans="1:8">
      <c r="A349" s="252"/>
      <c r="B349" s="252"/>
      <c r="C349" s="252"/>
      <c r="D349" s="252"/>
      <c r="E349" s="252"/>
      <c r="F349" s="252"/>
      <c r="G349" s="252"/>
      <c r="H349" s="252"/>
    </row>
    <row r="350" spans="1:8">
      <c r="A350" s="252"/>
      <c r="B350" s="252"/>
      <c r="C350" s="252"/>
      <c r="D350" s="252"/>
      <c r="E350" s="252"/>
      <c r="F350" s="252"/>
      <c r="G350" s="252"/>
      <c r="H350" s="252"/>
    </row>
    <row r="351" spans="1:8">
      <c r="A351" s="252"/>
      <c r="B351" s="252"/>
      <c r="C351" s="252"/>
      <c r="D351" s="252"/>
      <c r="E351" s="252"/>
      <c r="F351" s="252"/>
      <c r="G351" s="252"/>
      <c r="H351" s="252"/>
    </row>
    <row r="352" spans="1:8">
      <c r="A352" s="252"/>
      <c r="B352" s="252"/>
      <c r="C352" s="252"/>
      <c r="D352" s="252"/>
      <c r="E352" s="252"/>
      <c r="F352" s="252"/>
      <c r="G352" s="252"/>
      <c r="H352" s="252"/>
    </row>
    <row r="353" spans="1:8">
      <c r="A353" s="252"/>
      <c r="B353" s="252"/>
      <c r="C353" s="252"/>
      <c r="D353" s="252"/>
      <c r="E353" s="252"/>
      <c r="F353" s="252"/>
      <c r="G353" s="252"/>
      <c r="H353" s="252"/>
    </row>
    <row r="354" spans="1:8">
      <c r="A354" s="252"/>
      <c r="B354" s="252"/>
      <c r="C354" s="252"/>
      <c r="D354" s="252"/>
      <c r="E354" s="252"/>
      <c r="F354" s="252"/>
      <c r="G354" s="252"/>
      <c r="H354" s="252"/>
    </row>
    <row r="355" spans="1:8">
      <c r="A355" s="252"/>
      <c r="B355" s="252"/>
      <c r="C355" s="252"/>
      <c r="D355" s="252"/>
      <c r="E355" s="252"/>
      <c r="F355" s="252"/>
      <c r="G355" s="252"/>
      <c r="H355" s="252"/>
    </row>
    <row r="356" spans="1:8">
      <c r="A356" s="252"/>
      <c r="B356" s="252"/>
      <c r="C356" s="252"/>
      <c r="D356" s="252"/>
      <c r="E356" s="252"/>
      <c r="F356" s="252"/>
      <c r="G356" s="252"/>
      <c r="H356" s="252"/>
    </row>
    <row r="357" spans="1:8">
      <c r="A357" s="252"/>
      <c r="B357" s="252"/>
      <c r="C357" s="252"/>
      <c r="D357" s="252"/>
      <c r="E357" s="252"/>
      <c r="F357" s="252"/>
      <c r="G357" s="252"/>
      <c r="H357" s="252"/>
    </row>
    <row r="358" spans="1:8">
      <c r="A358" s="252"/>
      <c r="B358" s="252"/>
      <c r="C358" s="252"/>
      <c r="D358" s="252"/>
      <c r="E358" s="252"/>
      <c r="F358" s="252"/>
      <c r="G358" s="252"/>
      <c r="H358" s="252"/>
    </row>
    <row r="359" spans="1:8">
      <c r="A359" s="252"/>
      <c r="B359" s="252"/>
      <c r="C359" s="252"/>
      <c r="D359" s="252"/>
      <c r="E359" s="252"/>
      <c r="F359" s="252"/>
      <c r="G359" s="252"/>
      <c r="H359" s="252"/>
    </row>
    <row r="360" spans="1:8">
      <c r="A360" s="252"/>
      <c r="B360" s="252"/>
      <c r="C360" s="252"/>
      <c r="D360" s="252"/>
      <c r="E360" s="252"/>
      <c r="F360" s="252"/>
      <c r="G360" s="252"/>
      <c r="H360" s="252"/>
    </row>
    <row r="361" spans="1:8">
      <c r="A361" s="252"/>
      <c r="B361" s="252"/>
      <c r="C361" s="252"/>
      <c r="D361" s="252"/>
      <c r="E361" s="252"/>
      <c r="F361" s="252"/>
      <c r="G361" s="252"/>
      <c r="H361" s="252"/>
    </row>
    <row r="362" spans="1:8">
      <c r="A362" s="252"/>
      <c r="B362" s="252"/>
      <c r="C362" s="252"/>
      <c r="D362" s="252"/>
      <c r="E362" s="252"/>
      <c r="F362" s="252"/>
      <c r="G362" s="252"/>
      <c r="H362" s="252"/>
    </row>
    <row r="363" spans="1:8">
      <c r="A363" s="252"/>
      <c r="B363" s="252"/>
      <c r="C363" s="252"/>
      <c r="D363" s="252"/>
      <c r="E363" s="252"/>
      <c r="F363" s="252"/>
      <c r="G363" s="252"/>
      <c r="H363" s="252"/>
    </row>
    <row r="364" spans="1:8">
      <c r="A364" s="252"/>
      <c r="B364" s="252"/>
      <c r="C364" s="252"/>
      <c r="D364" s="252"/>
      <c r="E364" s="252"/>
      <c r="F364" s="252"/>
      <c r="G364" s="252"/>
      <c r="H364" s="252"/>
    </row>
    <row r="365" spans="1:8">
      <c r="A365" s="252"/>
      <c r="B365" s="252"/>
      <c r="C365" s="252"/>
      <c r="D365" s="252"/>
      <c r="E365" s="252"/>
      <c r="F365" s="252"/>
      <c r="G365" s="252"/>
      <c r="H365" s="252"/>
    </row>
    <row r="366" spans="1:8">
      <c r="A366" s="252"/>
      <c r="B366" s="252"/>
      <c r="C366" s="252"/>
      <c r="D366" s="252"/>
      <c r="E366" s="252"/>
      <c r="F366" s="252"/>
      <c r="G366" s="252"/>
      <c r="H366" s="252"/>
    </row>
    <row r="367" spans="1:8">
      <c r="A367" s="252"/>
      <c r="B367" s="252"/>
      <c r="C367" s="252"/>
      <c r="D367" s="252"/>
      <c r="E367" s="252"/>
      <c r="F367" s="252"/>
      <c r="G367" s="252"/>
      <c r="H367" s="252"/>
    </row>
    <row r="368" spans="1:8">
      <c r="A368" s="252"/>
      <c r="B368" s="252"/>
      <c r="C368" s="252"/>
      <c r="D368" s="252"/>
      <c r="E368" s="252"/>
      <c r="F368" s="252"/>
      <c r="G368" s="252"/>
      <c r="H368" s="252"/>
    </row>
    <row r="369" spans="1:8">
      <c r="A369" s="252"/>
      <c r="B369" s="252"/>
      <c r="C369" s="252"/>
      <c r="D369" s="252"/>
      <c r="E369" s="252"/>
      <c r="F369" s="252"/>
      <c r="G369" s="252"/>
      <c r="H369" s="252"/>
    </row>
    <row r="370" spans="1:8">
      <c r="A370" s="252"/>
      <c r="B370" s="252"/>
      <c r="C370" s="252"/>
      <c r="D370" s="252"/>
      <c r="E370" s="252"/>
      <c r="F370" s="252"/>
      <c r="G370" s="252"/>
      <c r="H370" s="252"/>
    </row>
    <row r="371" spans="1:8">
      <c r="A371" s="252"/>
      <c r="B371" s="252"/>
      <c r="C371" s="252"/>
      <c r="D371" s="252"/>
      <c r="E371" s="252"/>
      <c r="F371" s="252"/>
      <c r="G371" s="252"/>
      <c r="H371" s="252"/>
    </row>
    <row r="372" spans="1:8">
      <c r="A372" s="252"/>
      <c r="B372" s="252"/>
      <c r="C372" s="252"/>
      <c r="D372" s="252"/>
      <c r="E372" s="252"/>
      <c r="F372" s="252"/>
      <c r="G372" s="252"/>
      <c r="H372" s="252"/>
    </row>
    <row r="373" spans="1:8">
      <c r="A373" s="252"/>
      <c r="B373" s="252"/>
      <c r="C373" s="252"/>
      <c r="D373" s="252"/>
      <c r="E373" s="252"/>
      <c r="F373" s="252"/>
      <c r="G373" s="252"/>
      <c r="H373" s="252"/>
    </row>
    <row r="374" spans="1:8">
      <c r="A374" s="252"/>
      <c r="B374" s="252"/>
      <c r="C374" s="252"/>
      <c r="D374" s="252"/>
      <c r="E374" s="252"/>
      <c r="F374" s="252"/>
      <c r="G374" s="252"/>
      <c r="H374" s="252"/>
    </row>
    <row r="375" spans="1:8">
      <c r="A375" s="252"/>
      <c r="B375" s="252"/>
      <c r="C375" s="252"/>
      <c r="D375" s="252"/>
      <c r="E375" s="252"/>
      <c r="F375" s="252"/>
      <c r="G375" s="252"/>
      <c r="H375" s="252"/>
    </row>
    <row r="376" spans="1:8">
      <c r="A376" s="252"/>
      <c r="B376" s="252"/>
      <c r="C376" s="252"/>
      <c r="D376" s="252"/>
      <c r="E376" s="252"/>
      <c r="F376" s="252"/>
      <c r="G376" s="252"/>
      <c r="H376" s="252"/>
    </row>
    <row r="377" spans="1:8">
      <c r="A377" s="252"/>
      <c r="B377" s="252"/>
      <c r="C377" s="252"/>
      <c r="D377" s="252"/>
      <c r="E377" s="252"/>
      <c r="F377" s="252"/>
      <c r="G377" s="252"/>
      <c r="H377" s="252"/>
    </row>
    <row r="378" spans="1:8">
      <c r="A378" s="252"/>
      <c r="B378" s="252"/>
      <c r="C378" s="252"/>
      <c r="D378" s="252"/>
      <c r="E378" s="252"/>
      <c r="F378" s="252"/>
      <c r="G378" s="252"/>
      <c r="H378" s="252"/>
    </row>
    <row r="379" spans="1:8">
      <c r="A379" s="252"/>
      <c r="B379" s="252"/>
      <c r="C379" s="252"/>
      <c r="D379" s="252"/>
      <c r="E379" s="252"/>
      <c r="F379" s="252"/>
      <c r="G379" s="252"/>
      <c r="H379" s="252"/>
    </row>
    <row r="380" spans="1:8">
      <c r="A380" s="252"/>
      <c r="B380" s="252"/>
      <c r="C380" s="252"/>
      <c r="D380" s="252"/>
      <c r="E380" s="252"/>
      <c r="F380" s="252"/>
      <c r="G380" s="252"/>
      <c r="H380" s="252"/>
    </row>
    <row r="381" spans="1:8">
      <c r="A381" s="252"/>
      <c r="B381" s="252"/>
      <c r="C381" s="252"/>
      <c r="D381" s="252"/>
      <c r="E381" s="252"/>
      <c r="F381" s="252"/>
      <c r="G381" s="252"/>
      <c r="H381" s="252"/>
    </row>
    <row r="382" spans="1:8">
      <c r="A382" s="252"/>
      <c r="B382" s="252"/>
      <c r="C382" s="252"/>
      <c r="D382" s="252"/>
      <c r="E382" s="252"/>
      <c r="F382" s="252"/>
      <c r="G382" s="252"/>
      <c r="H382" s="252"/>
    </row>
    <row r="383" spans="1:8">
      <c r="A383" s="252"/>
      <c r="B383" s="252"/>
      <c r="C383" s="252"/>
      <c r="D383" s="252"/>
      <c r="E383" s="252"/>
      <c r="F383" s="252"/>
      <c r="G383" s="252"/>
      <c r="H383" s="252"/>
    </row>
    <row r="384" spans="1:8">
      <c r="A384" s="252"/>
      <c r="B384" s="252"/>
      <c r="C384" s="252"/>
      <c r="D384" s="252"/>
      <c r="E384" s="252"/>
      <c r="F384" s="252"/>
      <c r="G384" s="252"/>
      <c r="H384" s="252"/>
    </row>
    <row r="385" spans="1:8">
      <c r="A385" s="252"/>
      <c r="B385" s="252"/>
      <c r="C385" s="252"/>
      <c r="D385" s="252"/>
      <c r="E385" s="252"/>
      <c r="F385" s="252"/>
      <c r="G385" s="252"/>
      <c r="H385" s="252"/>
    </row>
    <row r="386" spans="1:8">
      <c r="A386" s="252"/>
      <c r="B386" s="252"/>
      <c r="C386" s="252"/>
      <c r="D386" s="252"/>
      <c r="E386" s="252"/>
      <c r="F386" s="252"/>
      <c r="G386" s="252"/>
      <c r="H386" s="252"/>
    </row>
    <row r="387" spans="1:8">
      <c r="A387" s="252"/>
      <c r="B387" s="252"/>
      <c r="C387" s="252"/>
      <c r="D387" s="252"/>
      <c r="E387" s="252"/>
      <c r="F387" s="252"/>
      <c r="G387" s="252"/>
      <c r="H387" s="252"/>
    </row>
    <row r="388" spans="1:8">
      <c r="A388" s="252"/>
      <c r="B388" s="252"/>
      <c r="C388" s="252"/>
      <c r="D388" s="252"/>
      <c r="E388" s="252"/>
      <c r="F388" s="252"/>
      <c r="G388" s="252"/>
      <c r="H388" s="252"/>
    </row>
    <row r="389" spans="1:8">
      <c r="A389" s="252"/>
      <c r="B389" s="252"/>
      <c r="C389" s="252"/>
      <c r="D389" s="252"/>
      <c r="E389" s="252"/>
      <c r="F389" s="252"/>
      <c r="G389" s="252"/>
      <c r="H389" s="252"/>
    </row>
    <row r="390" spans="1:8">
      <c r="A390" s="252"/>
      <c r="B390" s="252"/>
      <c r="C390" s="252"/>
      <c r="D390" s="252"/>
      <c r="E390" s="252"/>
      <c r="F390" s="252"/>
      <c r="G390" s="252"/>
      <c r="H390" s="252"/>
    </row>
    <row r="391" spans="1:8">
      <c r="A391" s="252"/>
      <c r="B391" s="252"/>
      <c r="C391" s="252"/>
      <c r="D391" s="252"/>
      <c r="E391" s="252"/>
      <c r="F391" s="252"/>
      <c r="G391" s="252"/>
      <c r="H391" s="252"/>
    </row>
    <row r="392" spans="1:8">
      <c r="A392" s="252"/>
      <c r="B392" s="252"/>
      <c r="C392" s="252"/>
      <c r="D392" s="252"/>
      <c r="E392" s="252"/>
      <c r="F392" s="252"/>
      <c r="G392" s="252"/>
      <c r="H392" s="252"/>
    </row>
    <row r="393" spans="1:8">
      <c r="A393" s="252"/>
      <c r="B393" s="252"/>
      <c r="C393" s="252"/>
      <c r="D393" s="252"/>
      <c r="E393" s="252"/>
      <c r="F393" s="252"/>
      <c r="G393" s="252"/>
      <c r="H393" s="252"/>
    </row>
    <row r="394" spans="1:8">
      <c r="A394" s="252"/>
      <c r="B394" s="252"/>
      <c r="C394" s="252"/>
      <c r="D394" s="252"/>
      <c r="E394" s="252"/>
      <c r="F394" s="252"/>
      <c r="G394" s="252"/>
      <c r="H394" s="252"/>
    </row>
    <row r="395" spans="1:8">
      <c r="A395" s="252"/>
      <c r="B395" s="252"/>
      <c r="C395" s="252"/>
      <c r="D395" s="252"/>
      <c r="E395" s="252"/>
      <c r="F395" s="252"/>
      <c r="G395" s="252"/>
      <c r="H395" s="252"/>
    </row>
    <row r="396" spans="1:8">
      <c r="A396" s="252"/>
      <c r="B396" s="252"/>
      <c r="C396" s="252"/>
      <c r="D396" s="252"/>
      <c r="E396" s="252"/>
      <c r="F396" s="252"/>
      <c r="G396" s="252"/>
      <c r="H396" s="252"/>
    </row>
    <row r="397" spans="1:8">
      <c r="A397" s="252"/>
      <c r="B397" s="252"/>
      <c r="C397" s="252"/>
      <c r="D397" s="252"/>
      <c r="E397" s="252"/>
      <c r="F397" s="252"/>
      <c r="G397" s="252"/>
      <c r="H397" s="252"/>
    </row>
    <row r="398" spans="1:8">
      <c r="A398" s="252"/>
      <c r="B398" s="252"/>
      <c r="C398" s="252"/>
      <c r="D398" s="252"/>
      <c r="E398" s="252"/>
      <c r="F398" s="252"/>
      <c r="G398" s="252"/>
      <c r="H398" s="252"/>
    </row>
    <row r="399" spans="1:8">
      <c r="A399" s="252"/>
      <c r="B399" s="252"/>
      <c r="C399" s="252"/>
      <c r="D399" s="252"/>
      <c r="E399" s="252"/>
      <c r="F399" s="252"/>
      <c r="G399" s="252"/>
      <c r="H399" s="252"/>
    </row>
    <row r="400" spans="1:8">
      <c r="A400" s="252"/>
      <c r="B400" s="252"/>
      <c r="C400" s="252"/>
      <c r="D400" s="252"/>
      <c r="E400" s="252"/>
      <c r="F400" s="252"/>
      <c r="G400" s="252"/>
      <c r="H400" s="252"/>
    </row>
    <row r="401" spans="1:8">
      <c r="A401" s="252"/>
      <c r="B401" s="252"/>
      <c r="C401" s="252"/>
      <c r="D401" s="252"/>
      <c r="E401" s="252"/>
      <c r="F401" s="252"/>
      <c r="G401" s="252"/>
      <c r="H401" s="252"/>
    </row>
    <row r="402" spans="1:8">
      <c r="A402" s="252"/>
      <c r="B402" s="252"/>
      <c r="C402" s="252"/>
      <c r="D402" s="252"/>
      <c r="E402" s="252"/>
      <c r="F402" s="252"/>
      <c r="G402" s="252"/>
      <c r="H402" s="252"/>
    </row>
    <row r="403" spans="1:8">
      <c r="A403" s="252"/>
      <c r="B403" s="252"/>
      <c r="C403" s="252"/>
      <c r="D403" s="252"/>
      <c r="E403" s="252"/>
      <c r="F403" s="252"/>
      <c r="G403" s="252"/>
      <c r="H403" s="252"/>
    </row>
    <row r="404" spans="1:8">
      <c r="A404" s="252"/>
      <c r="B404" s="252"/>
      <c r="C404" s="252"/>
      <c r="D404" s="252"/>
      <c r="E404" s="252"/>
      <c r="F404" s="252"/>
      <c r="G404" s="252"/>
      <c r="H404" s="252"/>
    </row>
    <row r="405" spans="1:8">
      <c r="A405" s="252"/>
      <c r="B405" s="252"/>
      <c r="C405" s="252"/>
      <c r="D405" s="252"/>
      <c r="E405" s="252"/>
      <c r="F405" s="252"/>
      <c r="G405" s="252"/>
      <c r="H405" s="252"/>
    </row>
    <row r="406" spans="1:8">
      <c r="A406" s="252"/>
      <c r="B406" s="252"/>
      <c r="C406" s="252"/>
      <c r="D406" s="252"/>
      <c r="E406" s="252"/>
      <c r="F406" s="252"/>
      <c r="G406" s="252"/>
      <c r="H406" s="252"/>
    </row>
    <row r="407" spans="1:8">
      <c r="A407" s="252"/>
      <c r="B407" s="252"/>
      <c r="C407" s="252"/>
      <c r="D407" s="252"/>
      <c r="E407" s="252"/>
      <c r="F407" s="252"/>
      <c r="G407" s="252"/>
      <c r="H407" s="252"/>
    </row>
    <row r="408" spans="1:8">
      <c r="A408" s="252"/>
      <c r="B408" s="252"/>
      <c r="C408" s="252"/>
      <c r="D408" s="252"/>
      <c r="E408" s="252"/>
      <c r="F408" s="252"/>
      <c r="G408" s="252"/>
      <c r="H408" s="252"/>
    </row>
    <row r="409" spans="1:8">
      <c r="A409" s="252"/>
      <c r="B409" s="252"/>
      <c r="C409" s="252"/>
      <c r="D409" s="252"/>
      <c r="E409" s="252"/>
      <c r="F409" s="252"/>
      <c r="G409" s="252"/>
      <c r="H409" s="252"/>
    </row>
    <row r="410" spans="1:8">
      <c r="A410" s="252"/>
      <c r="B410" s="252"/>
      <c r="C410" s="252"/>
      <c r="D410" s="252"/>
      <c r="E410" s="252"/>
      <c r="F410" s="252"/>
      <c r="G410" s="252"/>
      <c r="H410" s="252"/>
    </row>
    <row r="411" spans="1:8">
      <c r="A411" s="252"/>
      <c r="B411" s="252"/>
      <c r="C411" s="252"/>
      <c r="D411" s="252"/>
      <c r="E411" s="252"/>
      <c r="F411" s="252"/>
      <c r="G411" s="252"/>
      <c r="H411" s="252"/>
    </row>
    <row r="412" spans="1:8">
      <c r="A412" s="252"/>
      <c r="B412" s="252"/>
      <c r="C412" s="252"/>
      <c r="D412" s="252"/>
      <c r="E412" s="252"/>
      <c r="F412" s="252"/>
      <c r="G412" s="252"/>
      <c r="H412" s="252"/>
    </row>
    <row r="413" spans="1:8">
      <c r="A413" s="252"/>
      <c r="B413" s="252"/>
      <c r="C413" s="252"/>
      <c r="D413" s="252"/>
      <c r="E413" s="252"/>
      <c r="F413" s="252"/>
      <c r="G413" s="252"/>
      <c r="H413" s="252"/>
    </row>
    <row r="414" spans="1:8">
      <c r="A414" s="252"/>
      <c r="B414" s="252"/>
      <c r="C414" s="252"/>
      <c r="D414" s="252"/>
      <c r="E414" s="252"/>
      <c r="F414" s="252"/>
      <c r="G414" s="252"/>
      <c r="H414" s="252"/>
    </row>
    <row r="415" spans="1:8">
      <c r="A415" s="252"/>
      <c r="B415" s="252"/>
      <c r="C415" s="252"/>
      <c r="D415" s="252"/>
      <c r="E415" s="252"/>
      <c r="F415" s="252"/>
      <c r="G415" s="252"/>
      <c r="H415" s="252"/>
    </row>
    <row r="416" spans="1:8">
      <c r="A416" s="252"/>
      <c r="B416" s="252"/>
      <c r="C416" s="252"/>
      <c r="D416" s="252"/>
      <c r="E416" s="252"/>
      <c r="F416" s="252"/>
      <c r="G416" s="252"/>
      <c r="H416" s="252"/>
    </row>
    <row r="417" spans="1:8">
      <c r="A417" s="252"/>
      <c r="B417" s="252"/>
      <c r="C417" s="252"/>
      <c r="D417" s="252"/>
      <c r="E417" s="252"/>
      <c r="F417" s="252"/>
      <c r="G417" s="252"/>
      <c r="H417" s="252"/>
    </row>
    <row r="418" spans="1:8">
      <c r="A418" s="252"/>
      <c r="B418" s="252"/>
      <c r="C418" s="252"/>
      <c r="D418" s="252"/>
      <c r="E418" s="252"/>
      <c r="F418" s="252"/>
      <c r="G418" s="252"/>
      <c r="H418" s="252"/>
    </row>
    <row r="419" spans="1:8">
      <c r="A419" s="252"/>
      <c r="B419" s="252"/>
      <c r="C419" s="252"/>
      <c r="D419" s="252"/>
      <c r="E419" s="252"/>
      <c r="F419" s="252"/>
      <c r="G419" s="252"/>
      <c r="H419" s="252"/>
    </row>
    <row r="420" spans="1:8">
      <c r="A420" s="252"/>
      <c r="B420" s="252"/>
      <c r="C420" s="252"/>
      <c r="D420" s="252"/>
      <c r="E420" s="252"/>
      <c r="F420" s="252"/>
      <c r="G420" s="252"/>
      <c r="H420" s="252"/>
    </row>
    <row r="421" spans="1:8">
      <c r="A421" s="252"/>
      <c r="B421" s="252"/>
      <c r="C421" s="252"/>
      <c r="D421" s="252"/>
      <c r="E421" s="252"/>
      <c r="F421" s="252"/>
      <c r="G421" s="252"/>
      <c r="H421" s="252"/>
    </row>
    <row r="422" spans="1:8">
      <c r="A422" s="252"/>
      <c r="B422" s="252"/>
      <c r="C422" s="252"/>
      <c r="D422" s="252"/>
      <c r="E422" s="252"/>
      <c r="F422" s="252"/>
      <c r="G422" s="252"/>
      <c r="H422" s="252"/>
    </row>
    <row r="423" spans="1:8">
      <c r="A423" s="252"/>
      <c r="B423" s="252"/>
      <c r="C423" s="252"/>
      <c r="D423" s="252"/>
      <c r="E423" s="252"/>
      <c r="F423" s="252"/>
      <c r="G423" s="252"/>
      <c r="H423" s="252"/>
    </row>
    <row r="424" spans="1:8">
      <c r="A424" s="252"/>
      <c r="B424" s="252"/>
      <c r="C424" s="252"/>
      <c r="D424" s="252"/>
      <c r="E424" s="252"/>
      <c r="F424" s="252"/>
      <c r="G424" s="252"/>
      <c r="H424" s="252"/>
    </row>
    <row r="425" spans="1:8">
      <c r="A425" s="252"/>
      <c r="B425" s="252"/>
      <c r="C425" s="252"/>
      <c r="D425" s="252"/>
      <c r="E425" s="252"/>
      <c r="F425" s="252"/>
      <c r="G425" s="252"/>
      <c r="H425" s="252"/>
    </row>
    <row r="426" spans="1:8">
      <c r="A426" s="252"/>
      <c r="B426" s="252"/>
      <c r="C426" s="252"/>
      <c r="D426" s="252"/>
      <c r="E426" s="252"/>
      <c r="F426" s="252"/>
      <c r="G426" s="252"/>
      <c r="H426" s="252"/>
    </row>
    <row r="427" spans="1:8">
      <c r="A427" s="252"/>
      <c r="B427" s="252"/>
      <c r="C427" s="252"/>
      <c r="D427" s="252"/>
      <c r="E427" s="252"/>
      <c r="F427" s="252"/>
      <c r="G427" s="252"/>
      <c r="H427" s="252"/>
    </row>
    <row r="428" spans="1:8">
      <c r="A428" s="252"/>
      <c r="B428" s="252"/>
      <c r="C428" s="252"/>
      <c r="D428" s="252"/>
      <c r="E428" s="252"/>
      <c r="F428" s="252"/>
      <c r="G428" s="252"/>
      <c r="H428" s="252"/>
    </row>
    <row r="429" spans="1:8">
      <c r="A429" s="252"/>
      <c r="B429" s="252"/>
      <c r="C429" s="252"/>
      <c r="D429" s="252"/>
      <c r="E429" s="252"/>
      <c r="F429" s="252"/>
      <c r="G429" s="252"/>
      <c r="H429" s="252"/>
    </row>
    <row r="430" spans="1:8">
      <c r="A430" s="252"/>
      <c r="B430" s="252"/>
      <c r="C430" s="252"/>
      <c r="D430" s="252"/>
      <c r="E430" s="252"/>
      <c r="F430" s="252"/>
      <c r="G430" s="252"/>
      <c r="H430" s="252"/>
    </row>
    <row r="431" spans="1:8">
      <c r="A431" s="252"/>
      <c r="B431" s="252"/>
      <c r="C431" s="252"/>
      <c r="D431" s="252"/>
      <c r="E431" s="252"/>
      <c r="F431" s="252"/>
      <c r="G431" s="252"/>
      <c r="H431" s="252"/>
    </row>
    <row r="432" spans="1:8">
      <c r="A432" s="252"/>
      <c r="B432" s="252"/>
      <c r="C432" s="252"/>
      <c r="D432" s="252"/>
      <c r="E432" s="252"/>
      <c r="F432" s="252"/>
      <c r="G432" s="252"/>
      <c r="H432" s="252"/>
    </row>
    <row r="433" spans="1:8">
      <c r="A433" s="252"/>
      <c r="B433" s="252"/>
      <c r="C433" s="252"/>
      <c r="D433" s="252"/>
      <c r="E433" s="252"/>
      <c r="F433" s="252"/>
      <c r="G433" s="252"/>
      <c r="H433" s="252"/>
    </row>
    <row r="434" spans="1:8">
      <c r="A434" s="252"/>
      <c r="B434" s="252"/>
      <c r="C434" s="252"/>
      <c r="D434" s="252"/>
      <c r="E434" s="252"/>
      <c r="F434" s="252"/>
      <c r="G434" s="252"/>
      <c r="H434" s="252"/>
    </row>
    <row r="435" spans="1:8">
      <c r="A435" s="252"/>
      <c r="B435" s="252"/>
      <c r="C435" s="252"/>
      <c r="D435" s="252"/>
      <c r="E435" s="252"/>
      <c r="F435" s="252"/>
      <c r="G435" s="252"/>
      <c r="H435" s="252"/>
    </row>
    <row r="436" spans="1:8">
      <c r="A436" s="252"/>
      <c r="B436" s="252"/>
      <c r="C436" s="252"/>
      <c r="D436" s="252"/>
      <c r="E436" s="252"/>
      <c r="F436" s="252"/>
      <c r="G436" s="252"/>
      <c r="H436" s="252"/>
    </row>
    <row r="437" spans="1:8">
      <c r="A437" s="252"/>
      <c r="B437" s="252"/>
      <c r="C437" s="252"/>
      <c r="D437" s="252"/>
      <c r="E437" s="252"/>
      <c r="F437" s="252"/>
      <c r="G437" s="252"/>
      <c r="H437" s="252"/>
    </row>
    <row r="438" spans="1:8">
      <c r="A438" s="252"/>
      <c r="B438" s="252"/>
      <c r="C438" s="252"/>
      <c r="D438" s="252"/>
      <c r="E438" s="252"/>
      <c r="F438" s="252"/>
      <c r="G438" s="252"/>
      <c r="H438" s="252"/>
    </row>
    <row r="439" spans="1:8">
      <c r="A439" s="252"/>
      <c r="B439" s="252"/>
      <c r="C439" s="252"/>
      <c r="D439" s="252"/>
      <c r="E439" s="252"/>
      <c r="F439" s="252"/>
      <c r="G439" s="252"/>
      <c r="H439" s="252"/>
    </row>
    <row r="440" spans="1:8">
      <c r="A440" s="252"/>
      <c r="B440" s="252"/>
      <c r="C440" s="252"/>
      <c r="D440" s="252"/>
      <c r="E440" s="252"/>
      <c r="F440" s="252"/>
      <c r="G440" s="252"/>
      <c r="H440" s="252"/>
    </row>
    <row r="441" spans="1:8">
      <c r="A441" s="252"/>
      <c r="B441" s="252"/>
      <c r="C441" s="252"/>
      <c r="D441" s="252"/>
      <c r="E441" s="252"/>
      <c r="F441" s="252"/>
      <c r="G441" s="252"/>
      <c r="H441" s="252"/>
    </row>
    <row r="442" spans="1:8">
      <c r="A442" s="252"/>
      <c r="B442" s="252"/>
      <c r="C442" s="252"/>
      <c r="D442" s="252"/>
      <c r="E442" s="252"/>
      <c r="F442" s="252"/>
      <c r="G442" s="252"/>
      <c r="H442" s="252"/>
    </row>
    <row r="443" spans="1:8">
      <c r="A443" s="252"/>
      <c r="B443" s="252"/>
      <c r="C443" s="252"/>
      <c r="D443" s="252"/>
      <c r="E443" s="252"/>
      <c r="F443" s="252"/>
      <c r="G443" s="252"/>
      <c r="H443" s="252"/>
    </row>
    <row r="444" spans="1:8">
      <c r="A444" s="252"/>
      <c r="B444" s="252"/>
      <c r="C444" s="252"/>
      <c r="D444" s="252"/>
      <c r="E444" s="252"/>
      <c r="F444" s="252"/>
      <c r="G444" s="252"/>
      <c r="H444" s="252"/>
    </row>
    <row r="445" spans="1:8">
      <c r="A445" s="252"/>
      <c r="B445" s="252"/>
      <c r="C445" s="252"/>
      <c r="D445" s="252"/>
      <c r="E445" s="252"/>
      <c r="F445" s="252"/>
      <c r="G445" s="252"/>
      <c r="H445" s="252"/>
    </row>
    <row r="446" spans="1:8">
      <c r="A446" s="252"/>
      <c r="B446" s="252"/>
      <c r="C446" s="252"/>
      <c r="D446" s="252"/>
      <c r="E446" s="252"/>
      <c r="F446" s="252"/>
      <c r="G446" s="252"/>
      <c r="H446" s="252"/>
    </row>
    <row r="447" spans="1:8">
      <c r="A447" s="252"/>
      <c r="B447" s="252"/>
      <c r="C447" s="252"/>
      <c r="D447" s="252"/>
      <c r="E447" s="252"/>
      <c r="F447" s="252"/>
      <c r="G447" s="252"/>
      <c r="H447" s="252"/>
    </row>
    <row r="448" spans="1:8">
      <c r="A448" s="252"/>
      <c r="B448" s="252"/>
      <c r="C448" s="252"/>
      <c r="D448" s="252"/>
      <c r="E448" s="252"/>
      <c r="F448" s="252"/>
      <c r="G448" s="252"/>
      <c r="H448" s="252"/>
    </row>
    <row r="449" spans="1:8">
      <c r="A449" s="252"/>
      <c r="B449" s="252"/>
      <c r="C449" s="252"/>
      <c r="D449" s="252"/>
      <c r="E449" s="252"/>
      <c r="F449" s="252"/>
      <c r="G449" s="252"/>
      <c r="H449" s="252"/>
    </row>
    <row r="450" spans="1:8">
      <c r="A450" s="252"/>
      <c r="B450" s="252"/>
      <c r="C450" s="252"/>
      <c r="D450" s="252"/>
      <c r="E450" s="252"/>
      <c r="F450" s="252"/>
      <c r="G450" s="252"/>
      <c r="H450" s="252"/>
    </row>
    <row r="451" spans="1:8">
      <c r="A451" s="252"/>
      <c r="B451" s="252"/>
      <c r="C451" s="252"/>
      <c r="D451" s="252"/>
      <c r="E451" s="252"/>
      <c r="F451" s="252"/>
      <c r="G451" s="252"/>
      <c r="H451" s="252"/>
    </row>
    <row r="452" spans="1:8">
      <c r="A452" s="252"/>
      <c r="B452" s="252"/>
      <c r="C452" s="252"/>
      <c r="D452" s="252"/>
      <c r="E452" s="252"/>
      <c r="F452" s="252"/>
      <c r="G452" s="252"/>
      <c r="H452" s="252"/>
    </row>
    <row r="453" spans="1:8">
      <c r="A453" s="252"/>
      <c r="B453" s="252"/>
      <c r="C453" s="252"/>
      <c r="D453" s="252"/>
      <c r="E453" s="252"/>
      <c r="F453" s="252"/>
      <c r="G453" s="252"/>
      <c r="H453" s="252"/>
    </row>
    <row r="454" spans="1:8">
      <c r="A454" s="252"/>
      <c r="B454" s="252"/>
      <c r="C454" s="252"/>
      <c r="D454" s="252"/>
      <c r="E454" s="252"/>
      <c r="F454" s="252"/>
      <c r="G454" s="252"/>
      <c r="H454" s="252"/>
    </row>
    <row r="455" spans="1:8">
      <c r="A455" s="252"/>
      <c r="B455" s="252"/>
      <c r="C455" s="252"/>
      <c r="D455" s="252"/>
      <c r="E455" s="252"/>
      <c r="F455" s="252"/>
      <c r="G455" s="252"/>
      <c r="H455" s="252"/>
    </row>
    <row r="456" spans="1:8">
      <c r="A456" s="252"/>
      <c r="B456" s="252"/>
      <c r="C456" s="252"/>
      <c r="D456" s="252"/>
      <c r="E456" s="252"/>
      <c r="F456" s="252"/>
      <c r="G456" s="252"/>
      <c r="H456" s="252"/>
    </row>
    <row r="457" spans="1:8">
      <c r="A457" s="252"/>
      <c r="B457" s="252"/>
      <c r="C457" s="252"/>
      <c r="D457" s="252"/>
      <c r="E457" s="252"/>
      <c r="F457" s="252"/>
      <c r="G457" s="252"/>
      <c r="H457" s="252"/>
    </row>
    <row r="458" spans="1:8">
      <c r="A458" s="252"/>
      <c r="B458" s="252"/>
      <c r="C458" s="252"/>
      <c r="D458" s="252"/>
      <c r="E458" s="252"/>
      <c r="F458" s="252"/>
      <c r="G458" s="252"/>
      <c r="H458" s="252"/>
    </row>
    <row r="459" spans="1:8">
      <c r="A459" s="252"/>
      <c r="B459" s="252"/>
      <c r="C459" s="252"/>
      <c r="D459" s="252"/>
      <c r="E459" s="252"/>
      <c r="F459" s="252"/>
      <c r="G459" s="252"/>
      <c r="H459" s="252"/>
    </row>
    <row r="460" spans="1:8">
      <c r="A460" s="252"/>
      <c r="B460" s="252"/>
      <c r="C460" s="252"/>
      <c r="D460" s="252"/>
      <c r="E460" s="252"/>
      <c r="F460" s="252"/>
      <c r="G460" s="252"/>
      <c r="H460" s="252"/>
    </row>
    <row r="461" spans="1:8">
      <c r="A461" s="252"/>
      <c r="B461" s="252"/>
      <c r="C461" s="252"/>
      <c r="D461" s="252"/>
      <c r="E461" s="252"/>
      <c r="F461" s="252"/>
      <c r="G461" s="252"/>
      <c r="H461" s="252"/>
    </row>
    <row r="462" spans="1:8">
      <c r="A462" s="252"/>
      <c r="B462" s="252"/>
      <c r="C462" s="252"/>
      <c r="D462" s="252"/>
      <c r="E462" s="252"/>
      <c r="F462" s="252"/>
      <c r="G462" s="252"/>
      <c r="H462" s="252"/>
    </row>
    <row r="463" spans="1:8">
      <c r="A463" s="252"/>
      <c r="B463" s="252"/>
      <c r="C463" s="252"/>
      <c r="D463" s="252"/>
      <c r="E463" s="252"/>
      <c r="F463" s="252"/>
      <c r="G463" s="252"/>
      <c r="H463" s="252"/>
    </row>
    <row r="464" spans="1:8">
      <c r="A464" s="252"/>
      <c r="B464" s="252"/>
      <c r="C464" s="252"/>
      <c r="D464" s="252"/>
      <c r="E464" s="252"/>
      <c r="F464" s="252"/>
      <c r="G464" s="252"/>
      <c r="H464" s="252"/>
    </row>
    <row r="465" spans="1:8">
      <c r="A465" s="252"/>
      <c r="B465" s="252"/>
      <c r="C465" s="252"/>
      <c r="D465" s="252"/>
      <c r="E465" s="252"/>
      <c r="F465" s="252"/>
      <c r="G465" s="252"/>
      <c r="H465" s="252"/>
    </row>
    <row r="466" spans="1:8">
      <c r="A466" s="252"/>
      <c r="B466" s="252"/>
      <c r="C466" s="252"/>
      <c r="D466" s="252"/>
      <c r="E466" s="252"/>
      <c r="F466" s="252"/>
      <c r="G466" s="252"/>
      <c r="H466" s="252"/>
    </row>
    <row r="467" spans="1:8">
      <c r="A467" s="252"/>
      <c r="B467" s="252"/>
      <c r="C467" s="252"/>
      <c r="D467" s="252"/>
      <c r="E467" s="252"/>
      <c r="F467" s="252"/>
      <c r="G467" s="252"/>
      <c r="H467" s="252"/>
    </row>
    <row r="468" spans="1:8">
      <c r="A468" s="252"/>
      <c r="B468" s="252"/>
      <c r="C468" s="252"/>
      <c r="D468" s="252"/>
      <c r="E468" s="252"/>
      <c r="F468" s="252"/>
      <c r="G468" s="252"/>
      <c r="H468" s="252"/>
    </row>
    <row r="469" spans="1:8">
      <c r="A469" s="252"/>
      <c r="B469" s="252"/>
      <c r="C469" s="252"/>
      <c r="D469" s="252"/>
      <c r="E469" s="252"/>
      <c r="F469" s="252"/>
      <c r="G469" s="252"/>
      <c r="H469" s="252"/>
    </row>
    <row r="470" spans="1:8">
      <c r="A470" s="252"/>
      <c r="B470" s="252"/>
      <c r="C470" s="252"/>
      <c r="D470" s="252"/>
      <c r="E470" s="252"/>
      <c r="F470" s="252"/>
      <c r="G470" s="252"/>
      <c r="H470" s="252"/>
    </row>
    <row r="471" spans="1:8">
      <c r="A471" s="252"/>
      <c r="B471" s="252"/>
      <c r="C471" s="252"/>
      <c r="D471" s="252"/>
      <c r="E471" s="252"/>
      <c r="F471" s="252"/>
      <c r="G471" s="252"/>
      <c r="H471" s="252"/>
    </row>
    <row r="472" spans="1:8">
      <c r="A472" s="252"/>
      <c r="B472" s="252"/>
      <c r="C472" s="252"/>
      <c r="D472" s="252"/>
      <c r="E472" s="252"/>
      <c r="F472" s="252"/>
      <c r="G472" s="252"/>
      <c r="H472" s="252"/>
    </row>
    <row r="473" spans="1:8">
      <c r="A473" s="252"/>
      <c r="B473" s="252"/>
      <c r="C473" s="252"/>
      <c r="D473" s="252"/>
      <c r="E473" s="252"/>
      <c r="F473" s="252"/>
      <c r="G473" s="252"/>
      <c r="H473" s="252"/>
    </row>
    <row r="474" spans="1:8">
      <c r="A474" s="252"/>
      <c r="B474" s="252"/>
      <c r="C474" s="252"/>
      <c r="D474" s="252"/>
      <c r="E474" s="252"/>
      <c r="F474" s="252"/>
      <c r="G474" s="252"/>
      <c r="H474" s="252"/>
    </row>
  </sheetData>
  <mergeCells count="52">
    <mergeCell ref="A3:H3"/>
    <mergeCell ref="A4:H4"/>
    <mergeCell ref="A5:H5"/>
    <mergeCell ref="A6:H6"/>
    <mergeCell ref="A7:H7"/>
    <mergeCell ref="A8:H8"/>
    <mergeCell ref="A9:H9"/>
    <mergeCell ref="A10:H10"/>
    <mergeCell ref="A11:H11"/>
    <mergeCell ref="A12:H12"/>
    <mergeCell ref="A13:B13"/>
    <mergeCell ref="C13:H13"/>
    <mergeCell ref="A14:B14"/>
    <mergeCell ref="C14:H14"/>
    <mergeCell ref="A15:B15"/>
    <mergeCell ref="C15:H15"/>
    <mergeCell ref="A16:B16"/>
    <mergeCell ref="C16:E16"/>
    <mergeCell ref="G16:H16"/>
    <mergeCell ref="A17:B17"/>
    <mergeCell ref="C17:H17"/>
    <mergeCell ref="A18:B18"/>
    <mergeCell ref="C18:H18"/>
    <mergeCell ref="A19:B19"/>
    <mergeCell ref="C19:H19"/>
    <mergeCell ref="A20:H20"/>
    <mergeCell ref="A21:H21"/>
    <mergeCell ref="A33:D33"/>
    <mergeCell ref="A34:H34"/>
    <mergeCell ref="A39:H39"/>
    <mergeCell ref="C40:H40"/>
    <mergeCell ref="C41:H41"/>
    <mergeCell ref="A42:B42"/>
    <mergeCell ref="C42:H42"/>
    <mergeCell ref="A43:H43"/>
    <mergeCell ref="A44:H44"/>
    <mergeCell ref="A48:H48"/>
    <mergeCell ref="B22:B23"/>
    <mergeCell ref="C22:C23"/>
    <mergeCell ref="D22:D23"/>
    <mergeCell ref="E22:E23"/>
    <mergeCell ref="F22:F23"/>
    <mergeCell ref="G22:G23"/>
    <mergeCell ref="H22:H23"/>
    <mergeCell ref="A1:H2"/>
    <mergeCell ref="A45:H47"/>
    <mergeCell ref="A35:B36"/>
    <mergeCell ref="A37:B38"/>
    <mergeCell ref="C35:E36"/>
    <mergeCell ref="F35:H36"/>
    <mergeCell ref="C37:E38"/>
    <mergeCell ref="F37:H38"/>
  </mergeCells>
  <pageMargins left="0.511811024" right="0.511811024" top="0.787401575" bottom="0.787401575" header="0.31496062" footer="0.31496062"/>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5"/>
  <sheetViews>
    <sheetView topLeftCell="A51" workbookViewId="0">
      <selection activeCell="C64" sqref="C64"/>
    </sheetView>
  </sheetViews>
  <sheetFormatPr defaultColWidth="9.14285714285714" defaultRowHeight="15"/>
  <cols>
    <col min="1" max="1" width="8" style="57" customWidth="1"/>
    <col min="2" max="2" width="78.5714285714286" style="57" customWidth="1"/>
    <col min="3" max="3" width="17.2857142857143" style="57" customWidth="1"/>
    <col min="4" max="4" width="21.8571428571429" style="58" customWidth="1"/>
    <col min="5" max="6" width="12.1428571428571" style="57" customWidth="1"/>
    <col min="7" max="7" width="9.57142857142857" style="57" customWidth="1"/>
    <col min="8" max="8" width="10.5714285714286" style="57" customWidth="1"/>
    <col min="9" max="16384" width="9.14285714285714" style="57"/>
  </cols>
  <sheetData>
    <row r="2" spans="1:4">
      <c r="A2" s="59" t="s">
        <v>57</v>
      </c>
      <c r="B2" s="60"/>
      <c r="C2" s="61"/>
      <c r="D2" s="62"/>
    </row>
    <row r="3" spans="1:4">
      <c r="A3" s="63" t="s">
        <v>58</v>
      </c>
      <c r="B3" s="64"/>
      <c r="C3" s="64"/>
      <c r="D3" s="65"/>
    </row>
    <row r="4" spans="1:4">
      <c r="A4" s="66" t="s">
        <v>59</v>
      </c>
      <c r="B4" s="64"/>
      <c r="C4" s="64"/>
      <c r="D4" s="65"/>
    </row>
    <row r="5" spans="1:4">
      <c r="A5" s="66" t="s">
        <v>60</v>
      </c>
      <c r="B5" s="64"/>
      <c r="C5" s="64"/>
      <c r="D5" s="65"/>
    </row>
    <row r="6" spans="1:4">
      <c r="A6" s="66" t="s">
        <v>61</v>
      </c>
      <c r="B6" s="64"/>
      <c r="C6" s="64"/>
      <c r="D6" s="65"/>
    </row>
    <row r="7" s="53" customFormat="1" ht="14.25" customHeight="1" spans="1:4">
      <c r="A7" s="67"/>
      <c r="B7" s="68"/>
      <c r="C7" s="67"/>
      <c r="D7" s="69"/>
    </row>
    <row r="8" spans="1:4">
      <c r="A8" s="70" t="s">
        <v>62</v>
      </c>
      <c r="B8" s="70"/>
      <c r="C8" s="70"/>
      <c r="D8" s="70"/>
    </row>
    <row r="9" customHeight="1" spans="1:4">
      <c r="A9" s="71">
        <v>1</v>
      </c>
      <c r="B9" s="72" t="s">
        <v>63</v>
      </c>
      <c r="C9" s="44" t="s">
        <v>64</v>
      </c>
      <c r="D9" s="44"/>
    </row>
    <row r="10" spans="1:4">
      <c r="A10" s="71">
        <v>2</v>
      </c>
      <c r="B10" s="72" t="s">
        <v>65</v>
      </c>
      <c r="C10" s="73">
        <v>45292</v>
      </c>
      <c r="D10" s="73"/>
    </row>
    <row r="11" customHeight="1" spans="1:4">
      <c r="A11" s="71">
        <v>3</v>
      </c>
      <c r="B11" s="72" t="s">
        <v>66</v>
      </c>
      <c r="C11" s="74" t="s">
        <v>205</v>
      </c>
      <c r="D11" s="75"/>
    </row>
    <row r="12" spans="1:4">
      <c r="A12" s="71">
        <v>4</v>
      </c>
      <c r="B12" s="72" t="s">
        <v>68</v>
      </c>
      <c r="C12" s="74" t="s">
        <v>206</v>
      </c>
      <c r="D12" s="75"/>
    </row>
    <row r="13" spans="1:4">
      <c r="A13" s="71">
        <v>5</v>
      </c>
      <c r="B13" s="72" t="s">
        <v>70</v>
      </c>
      <c r="C13" s="76">
        <v>220</v>
      </c>
      <c r="D13" s="77"/>
    </row>
    <row r="14" spans="1:4">
      <c r="A14" s="71">
        <v>6</v>
      </c>
      <c r="B14" s="72" t="s">
        <v>198</v>
      </c>
      <c r="C14" s="78">
        <v>1837.04</v>
      </c>
      <c r="D14" s="78"/>
    </row>
    <row r="15" ht="17.25" customHeight="1" spans="1:4">
      <c r="A15" s="71">
        <v>7</v>
      </c>
      <c r="B15" s="72" t="s">
        <v>72</v>
      </c>
      <c r="C15" s="76">
        <v>12</v>
      </c>
      <c r="D15" s="77"/>
    </row>
    <row r="16" ht="17.25" customHeight="1" spans="1:4">
      <c r="A16" s="71">
        <v>8</v>
      </c>
      <c r="B16" s="72" t="s">
        <v>73</v>
      </c>
      <c r="C16" s="76">
        <v>1</v>
      </c>
      <c r="D16" s="77"/>
    </row>
    <row r="17" spans="1:9">
      <c r="A17" s="79"/>
      <c r="F17" s="80"/>
      <c r="G17" s="80"/>
      <c r="H17" s="80"/>
      <c r="I17" s="80"/>
    </row>
    <row r="18" spans="1:9">
      <c r="A18" s="81" t="s">
        <v>74</v>
      </c>
      <c r="B18" s="81"/>
      <c r="C18" s="81"/>
      <c r="D18" s="81"/>
      <c r="F18" s="80"/>
      <c r="G18" s="80"/>
      <c r="H18" s="80"/>
      <c r="I18" s="80"/>
    </row>
    <row r="19" outlineLevel="1" spans="1:9">
      <c r="A19" s="81"/>
      <c r="B19" s="81"/>
      <c r="C19" s="81"/>
      <c r="D19" s="81"/>
      <c r="F19" s="80"/>
      <c r="G19" s="80"/>
      <c r="H19" s="80"/>
      <c r="I19" s="80"/>
    </row>
    <row r="20" outlineLevel="1" spans="1:9">
      <c r="A20" s="81"/>
      <c r="B20" s="81"/>
      <c r="C20" s="81"/>
      <c r="D20" s="81"/>
      <c r="F20" s="80"/>
      <c r="G20" s="80"/>
      <c r="H20" s="80"/>
      <c r="I20" s="80"/>
    </row>
    <row r="21" outlineLevel="1" spans="1:9">
      <c r="A21" s="81"/>
      <c r="B21" s="81"/>
      <c r="C21" s="81"/>
      <c r="D21" s="81"/>
      <c r="F21" s="80"/>
      <c r="G21" s="80"/>
      <c r="H21" s="80"/>
      <c r="I21" s="80"/>
    </row>
    <row r="22" outlineLevel="1" spans="1:9">
      <c r="A22" s="81"/>
      <c r="B22" s="81"/>
      <c r="C22" s="81"/>
      <c r="D22" s="81"/>
      <c r="F22" s="80"/>
      <c r="G22" s="80"/>
      <c r="H22" s="80"/>
      <c r="I22" s="80"/>
    </row>
    <row r="23" outlineLevel="1" spans="1:9">
      <c r="A23" s="81"/>
      <c r="B23" s="81"/>
      <c r="C23" s="81"/>
      <c r="D23" s="81"/>
      <c r="F23" s="80"/>
      <c r="G23" s="80"/>
      <c r="H23" s="80"/>
      <c r="I23" s="80"/>
    </row>
    <row r="24" outlineLevel="1" spans="1:9">
      <c r="A24" s="81"/>
      <c r="B24" s="81"/>
      <c r="C24" s="81"/>
      <c r="D24" s="81"/>
      <c r="F24" s="80"/>
      <c r="G24" s="80"/>
      <c r="H24" s="80"/>
      <c r="I24" s="80"/>
    </row>
    <row r="25" ht="15.75"/>
    <row r="26" spans="1:4">
      <c r="A26" s="82" t="s">
        <v>75</v>
      </c>
      <c r="B26" s="83"/>
      <c r="C26" s="83"/>
      <c r="D26" s="84"/>
    </row>
    <row r="27" spans="1:4">
      <c r="A27" s="85" t="s">
        <v>76</v>
      </c>
      <c r="B27" s="86" t="s">
        <v>77</v>
      </c>
      <c r="C27" s="87"/>
      <c r="D27" s="88" t="s">
        <v>78</v>
      </c>
    </row>
    <row r="28" spans="1:4">
      <c r="A28" s="89" t="s">
        <v>79</v>
      </c>
      <c r="B28" s="90" t="s">
        <v>80</v>
      </c>
      <c r="C28" s="71"/>
      <c r="D28" s="91">
        <f>C14</f>
        <v>1837.04</v>
      </c>
    </row>
    <row r="29" spans="1:4">
      <c r="A29" s="89" t="s">
        <v>81</v>
      </c>
      <c r="B29" s="90" t="s">
        <v>82</v>
      </c>
      <c r="C29" s="92"/>
      <c r="D29" s="91"/>
    </row>
    <row r="30" spans="1:7">
      <c r="A30" s="89" t="s">
        <v>83</v>
      </c>
      <c r="B30" s="90" t="s">
        <v>84</v>
      </c>
      <c r="C30" s="93"/>
      <c r="D30" s="91"/>
      <c r="E30" s="94"/>
      <c r="G30" s="95"/>
    </row>
    <row r="31" spans="1:5">
      <c r="A31" s="89" t="s">
        <v>85</v>
      </c>
      <c r="B31" s="90" t="s">
        <v>86</v>
      </c>
      <c r="C31" s="72"/>
      <c r="D31" s="91"/>
      <c r="E31" s="96"/>
    </row>
    <row r="32" spans="1:7">
      <c r="A32" s="71" t="s">
        <v>87</v>
      </c>
      <c r="B32" s="57" t="s">
        <v>88</v>
      </c>
      <c r="C32" s="97"/>
      <c r="D32" s="91"/>
      <c r="G32" s="94"/>
    </row>
    <row r="33" ht="15.75" customHeight="1" spans="1:6">
      <c r="A33" s="98" t="s">
        <v>89</v>
      </c>
      <c r="B33" s="99"/>
      <c r="C33" s="99"/>
      <c r="D33" s="100">
        <f>TRUNC(SUM(D28:D32),2)</f>
        <v>1837.04</v>
      </c>
      <c r="F33" s="94"/>
    </row>
    <row r="34" ht="15.75" customHeight="1" spans="4:4">
      <c r="D34" s="57"/>
    </row>
    <row r="35" ht="15.75" customHeight="1" spans="1:4">
      <c r="A35" s="81" t="s">
        <v>90</v>
      </c>
      <c r="B35" s="81"/>
      <c r="C35" s="81"/>
      <c r="D35" s="81"/>
    </row>
    <row r="36" ht="15.75" customHeight="1" outlineLevel="1" spans="1:4">
      <c r="A36" s="81"/>
      <c r="B36" s="81"/>
      <c r="C36" s="81"/>
      <c r="D36" s="81"/>
    </row>
    <row r="37" ht="15.75" customHeight="1" outlineLevel="1" spans="1:4">
      <c r="A37" s="81"/>
      <c r="B37" s="81"/>
      <c r="C37" s="81"/>
      <c r="D37" s="81"/>
    </row>
    <row r="38" ht="15.75" customHeight="1" outlineLevel="1" spans="1:4">
      <c r="A38" s="81"/>
      <c r="B38" s="81"/>
      <c r="C38" s="81"/>
      <c r="D38" s="81"/>
    </row>
    <row r="39" ht="15.75" customHeight="1" outlineLevel="1" spans="1:4">
      <c r="A39" s="81"/>
      <c r="B39" s="81"/>
      <c r="C39" s="81"/>
      <c r="D39" s="81"/>
    </row>
    <row r="40" ht="15.75" customHeight="1" spans="4:4">
      <c r="D40" s="57"/>
    </row>
    <row r="41" spans="1:4">
      <c r="A41" s="101" t="s">
        <v>91</v>
      </c>
      <c r="B41" s="102"/>
      <c r="C41" s="102"/>
      <c r="D41" s="103"/>
    </row>
    <row r="42" spans="1:4">
      <c r="A42" s="85" t="s">
        <v>92</v>
      </c>
      <c r="B42" s="104" t="s">
        <v>93</v>
      </c>
      <c r="C42" s="70" t="s">
        <v>94</v>
      </c>
      <c r="D42" s="88" t="s">
        <v>78</v>
      </c>
    </row>
    <row r="43" spans="1:4">
      <c r="A43" s="89" t="s">
        <v>79</v>
      </c>
      <c r="B43" s="72" t="s">
        <v>95</v>
      </c>
      <c r="C43" s="105">
        <f>1/12</f>
        <v>0.0833333333333333</v>
      </c>
      <c r="D43" s="106">
        <f>C43*D33</f>
        <v>153.086666666667</v>
      </c>
    </row>
    <row r="44" spans="1:4">
      <c r="A44" s="89" t="s">
        <v>81</v>
      </c>
      <c r="B44" s="72" t="s">
        <v>96</v>
      </c>
      <c r="C44" s="107">
        <f>(1/3)/12</f>
        <v>0.0277777777777778</v>
      </c>
      <c r="D44" s="108">
        <f>C44*D33</f>
        <v>51.0288888888889</v>
      </c>
    </row>
    <row r="45" customHeight="1" spans="1:4">
      <c r="A45" s="109" t="s">
        <v>97</v>
      </c>
      <c r="B45" s="87"/>
      <c r="C45" s="110">
        <f>SUM(C43:C44)</f>
        <v>0.111111111111111</v>
      </c>
      <c r="D45" s="111">
        <f>TRUNC(SUM(D43:D44),2)</f>
        <v>204.11</v>
      </c>
    </row>
    <row r="46" s="54" customFormat="1" customHeight="1" spans="1:4">
      <c r="A46" s="112"/>
      <c r="B46" s="52"/>
      <c r="C46" s="57"/>
      <c r="D46" s="113"/>
    </row>
    <row r="47" s="54" customFormat="1" customHeight="1" spans="1:4">
      <c r="A47" s="114" t="s">
        <v>98</v>
      </c>
      <c r="B47" s="115"/>
      <c r="C47" s="116" t="s">
        <v>99</v>
      </c>
      <c r="D47" s="117">
        <f>D33</f>
        <v>1837.04</v>
      </c>
    </row>
    <row r="48" s="54" customFormat="1" customHeight="1" spans="1:4">
      <c r="A48" s="114"/>
      <c r="B48" s="115"/>
      <c r="C48" s="116" t="s">
        <v>100</v>
      </c>
      <c r="D48" s="117">
        <f>D45</f>
        <v>204.11</v>
      </c>
    </row>
    <row r="49" s="54" customFormat="1" customHeight="1" spans="1:4">
      <c r="A49" s="114"/>
      <c r="B49" s="115"/>
      <c r="C49" s="116" t="s">
        <v>37</v>
      </c>
      <c r="D49" s="118">
        <f>TRUNC(SUM(D47:D48),2)</f>
        <v>2041.15</v>
      </c>
    </row>
    <row r="50" s="54" customFormat="1" customHeight="1" spans="1:4">
      <c r="A50" s="112"/>
      <c r="B50" s="52"/>
      <c r="C50" s="57"/>
      <c r="D50" s="113"/>
    </row>
    <row r="51" ht="30" spans="1:4">
      <c r="A51" s="85" t="s">
        <v>101</v>
      </c>
      <c r="B51" s="104" t="s">
        <v>102</v>
      </c>
      <c r="C51" s="70" t="s">
        <v>94</v>
      </c>
      <c r="D51" s="88" t="s">
        <v>78</v>
      </c>
    </row>
    <row r="52" spans="1:4">
      <c r="A52" s="89" t="s">
        <v>79</v>
      </c>
      <c r="B52" s="72" t="s">
        <v>103</v>
      </c>
      <c r="C52" s="107">
        <v>0.2</v>
      </c>
      <c r="D52" s="119">
        <f>C52*$D$49</f>
        <v>408.23</v>
      </c>
    </row>
    <row r="53" spans="1:4">
      <c r="A53" s="89" t="s">
        <v>81</v>
      </c>
      <c r="B53" s="72" t="s">
        <v>104</v>
      </c>
      <c r="C53" s="107">
        <v>0.025</v>
      </c>
      <c r="D53" s="119">
        <f t="shared" ref="D53:D59" si="0">C53*$D$49</f>
        <v>51.02875</v>
      </c>
    </row>
    <row r="54" spans="1:4">
      <c r="A54" s="89" t="s">
        <v>83</v>
      </c>
      <c r="B54" s="72" t="s">
        <v>105</v>
      </c>
      <c r="C54" s="120">
        <f>3%*2</f>
        <v>0.06</v>
      </c>
      <c r="D54" s="119">
        <f t="shared" si="0"/>
        <v>122.469</v>
      </c>
    </row>
    <row r="55" spans="1:4">
      <c r="A55" s="89" t="s">
        <v>85</v>
      </c>
      <c r="B55" s="72" t="s">
        <v>106</v>
      </c>
      <c r="C55" s="107">
        <v>0.015</v>
      </c>
      <c r="D55" s="119">
        <f t="shared" si="0"/>
        <v>30.61725</v>
      </c>
    </row>
    <row r="56" spans="1:4">
      <c r="A56" s="89" t="s">
        <v>87</v>
      </c>
      <c r="B56" s="72" t="s">
        <v>107</v>
      </c>
      <c r="C56" s="107">
        <v>0.01</v>
      </c>
      <c r="D56" s="119">
        <f t="shared" si="0"/>
        <v>20.4115</v>
      </c>
    </row>
    <row r="57" spans="1:4">
      <c r="A57" s="89" t="s">
        <v>108</v>
      </c>
      <c r="B57" s="72" t="s">
        <v>109</v>
      </c>
      <c r="C57" s="107">
        <v>0.006</v>
      </c>
      <c r="D57" s="119">
        <f t="shared" si="0"/>
        <v>12.2469</v>
      </c>
    </row>
    <row r="58" spans="1:4">
      <c r="A58" s="89" t="s">
        <v>110</v>
      </c>
      <c r="B58" s="72" t="s">
        <v>111</v>
      </c>
      <c r="C58" s="107">
        <v>0.002</v>
      </c>
      <c r="D58" s="119">
        <f t="shared" si="0"/>
        <v>4.0823</v>
      </c>
    </row>
    <row r="59" spans="1:4">
      <c r="A59" s="89" t="s">
        <v>112</v>
      </c>
      <c r="B59" s="72" t="s">
        <v>113</v>
      </c>
      <c r="C59" s="107">
        <v>0.08</v>
      </c>
      <c r="D59" s="119">
        <f t="shared" si="0"/>
        <v>163.292</v>
      </c>
    </row>
    <row r="60" spans="1:4">
      <c r="A60" s="85" t="s">
        <v>114</v>
      </c>
      <c r="B60" s="70"/>
      <c r="C60" s="110">
        <f>SUM(C52:C59)</f>
        <v>0.398</v>
      </c>
      <c r="D60" s="111">
        <f>TRUNC(SUM(D52:D59),2)</f>
        <v>812.37</v>
      </c>
    </row>
    <row r="61" s="54" customFormat="1" ht="12" customHeight="1" spans="1:4">
      <c r="A61" s="121"/>
      <c r="B61" s="122"/>
      <c r="D61" s="123"/>
    </row>
    <row r="62" spans="1:4">
      <c r="A62" s="85" t="s">
        <v>115</v>
      </c>
      <c r="B62" s="124" t="s">
        <v>116</v>
      </c>
      <c r="C62" s="70"/>
      <c r="D62" s="125" t="s">
        <v>78</v>
      </c>
    </row>
    <row r="63" spans="1:4">
      <c r="A63" s="89" t="s">
        <v>79</v>
      </c>
      <c r="B63" s="72" t="s">
        <v>117</v>
      </c>
      <c r="C63" s="126">
        <v>5.1</v>
      </c>
      <c r="D63" s="91">
        <f>IF(C63=0,0,(C63*15*2)-0.06*C14)</f>
        <v>42.7776</v>
      </c>
    </row>
    <row r="64" spans="1:4">
      <c r="A64" s="127" t="s">
        <v>81</v>
      </c>
      <c r="B64" s="128" t="s">
        <v>118</v>
      </c>
      <c r="C64" s="126">
        <v>25</v>
      </c>
      <c r="D64" s="91">
        <f>(22*C64)-0.2*(22*C64)</f>
        <v>440</v>
      </c>
    </row>
    <row r="65" spans="1:4">
      <c r="A65" s="89" t="s">
        <v>83</v>
      </c>
      <c r="B65" s="72" t="s">
        <v>119</v>
      </c>
      <c r="C65" s="126"/>
      <c r="D65" s="91">
        <v>44</v>
      </c>
    </row>
    <row r="66" spans="1:4">
      <c r="A66" s="71" t="s">
        <v>85</v>
      </c>
      <c r="B66" s="72" t="s">
        <v>120</v>
      </c>
      <c r="C66" s="129">
        <v>0</v>
      </c>
      <c r="D66" s="78">
        <f>SUM(D28:D29)/220*1.5*C66</f>
        <v>0</v>
      </c>
    </row>
    <row r="67" spans="1:4">
      <c r="A67" s="71" t="s">
        <v>87</v>
      </c>
      <c r="B67" s="72" t="s">
        <v>121</v>
      </c>
      <c r="C67" s="130"/>
      <c r="D67" s="78">
        <v>22</v>
      </c>
    </row>
    <row r="68" spans="1:4">
      <c r="A68" s="71" t="s">
        <v>108</v>
      </c>
      <c r="B68" s="72" t="s">
        <v>122</v>
      </c>
      <c r="C68" s="130"/>
      <c r="D68" s="78">
        <v>6</v>
      </c>
    </row>
    <row r="69" spans="1:4">
      <c r="A69" s="71" t="s">
        <v>110</v>
      </c>
      <c r="B69" s="72" t="s">
        <v>88</v>
      </c>
      <c r="C69" s="130"/>
      <c r="D69" s="78"/>
    </row>
    <row r="70" spans="1:4">
      <c r="A70" s="109" t="s">
        <v>123</v>
      </c>
      <c r="B70" s="87"/>
      <c r="C70" s="131"/>
      <c r="D70" s="111">
        <f>TRUNC(SUM(D63:D69),2)</f>
        <v>554.77</v>
      </c>
    </row>
    <row r="71" s="54" customFormat="1" ht="13.5" customHeight="1" spans="1:4">
      <c r="A71" s="121"/>
      <c r="B71" s="122"/>
      <c r="D71" s="123"/>
    </row>
    <row r="72" customHeight="1" spans="1:4">
      <c r="A72" s="109">
        <v>2</v>
      </c>
      <c r="B72" s="124" t="s">
        <v>124</v>
      </c>
      <c r="C72" s="132"/>
      <c r="D72" s="88" t="s">
        <v>78</v>
      </c>
    </row>
    <row r="73" spans="1:4">
      <c r="A73" s="133" t="s">
        <v>92</v>
      </c>
      <c r="B73" s="134" t="s">
        <v>93</v>
      </c>
      <c r="C73" s="135"/>
      <c r="D73" s="108">
        <f>D45</f>
        <v>204.11</v>
      </c>
    </row>
    <row r="74" spans="1:4">
      <c r="A74" s="133" t="s">
        <v>101</v>
      </c>
      <c r="B74" s="136" t="s">
        <v>102</v>
      </c>
      <c r="C74" s="137"/>
      <c r="D74" s="108">
        <f>D60</f>
        <v>812.37</v>
      </c>
    </row>
    <row r="75" spans="1:4">
      <c r="A75" s="133" t="s">
        <v>115</v>
      </c>
      <c r="B75" s="136" t="s">
        <v>116</v>
      </c>
      <c r="C75" s="137"/>
      <c r="D75" s="108">
        <f>D70</f>
        <v>554.77</v>
      </c>
    </row>
    <row r="76" ht="15.75" spans="1:4">
      <c r="A76" s="98" t="s">
        <v>125</v>
      </c>
      <c r="B76" s="99"/>
      <c r="C76" s="99"/>
      <c r="D76" s="138">
        <f>TRUNC(SUM(D73:D75),2)</f>
        <v>1571.25</v>
      </c>
    </row>
    <row r="77" spans="4:4">
      <c r="D77" s="57"/>
    </row>
    <row r="78" spans="1:4">
      <c r="A78" s="139" t="s">
        <v>126</v>
      </c>
      <c r="B78" s="139"/>
      <c r="C78" s="139"/>
      <c r="D78" s="139"/>
    </row>
    <row r="79" outlineLevel="1" spans="1:4">
      <c r="A79" s="139"/>
      <c r="B79" s="139"/>
      <c r="C79" s="139"/>
      <c r="D79" s="139"/>
    </row>
    <row r="80" outlineLevel="1" spans="1:4">
      <c r="A80" s="139"/>
      <c r="B80" s="139"/>
      <c r="C80" s="139"/>
      <c r="D80" s="139"/>
    </row>
    <row r="81" outlineLevel="1" spans="1:4">
      <c r="A81" s="139"/>
      <c r="B81" s="139"/>
      <c r="C81" s="139"/>
      <c r="D81" s="139"/>
    </row>
    <row r="82" outlineLevel="1" spans="1:4">
      <c r="A82" s="139"/>
      <c r="B82" s="139"/>
      <c r="C82" s="139"/>
      <c r="D82" s="139"/>
    </row>
    <row r="83" outlineLevel="1" spans="1:4">
      <c r="A83" s="139"/>
      <c r="B83" s="139"/>
      <c r="C83" s="139"/>
      <c r="D83" s="139"/>
    </row>
    <row r="84" outlineLevel="1" spans="1:4">
      <c r="A84" s="139"/>
      <c r="B84" s="139"/>
      <c r="C84" s="139"/>
      <c r="D84" s="139"/>
    </row>
    <row r="85" outlineLevel="1" spans="1:4">
      <c r="A85" s="139"/>
      <c r="B85" s="139"/>
      <c r="C85" s="139"/>
      <c r="D85" s="139"/>
    </row>
    <row r="86" outlineLevel="1" spans="1:4">
      <c r="A86" s="139"/>
      <c r="B86" s="139"/>
      <c r="C86" s="139"/>
      <c r="D86" s="139"/>
    </row>
    <row r="87" outlineLevel="1" spans="1:4">
      <c r="A87" s="139"/>
      <c r="B87" s="139"/>
      <c r="C87" s="139"/>
      <c r="D87" s="139"/>
    </row>
    <row r="88" outlineLevel="1" spans="1:4">
      <c r="A88" s="139"/>
      <c r="B88" s="139"/>
      <c r="C88" s="139"/>
      <c r="D88" s="139"/>
    </row>
    <row r="89" outlineLevel="1" spans="1:4">
      <c r="A89" s="139"/>
      <c r="B89" s="139"/>
      <c r="C89" s="139"/>
      <c r="D89" s="139"/>
    </row>
    <row r="90" outlineLevel="1" spans="1:4">
      <c r="A90" s="139"/>
      <c r="B90" s="139"/>
      <c r="C90" s="139"/>
      <c r="D90" s="139"/>
    </row>
    <row r="91" outlineLevel="1" spans="1:4">
      <c r="A91" s="139"/>
      <c r="B91" s="139"/>
      <c r="C91" s="139"/>
      <c r="D91" s="139"/>
    </row>
    <row r="92" outlineLevel="1" spans="1:4">
      <c r="A92" s="139"/>
      <c r="B92" s="139"/>
      <c r="C92" s="139"/>
      <c r="D92" s="139"/>
    </row>
    <row r="93" ht="15.75" spans="4:4">
      <c r="D93" s="57"/>
    </row>
    <row r="94" spans="1:4">
      <c r="A94" s="140" t="s">
        <v>127</v>
      </c>
      <c r="B94" s="141"/>
      <c r="C94" s="141"/>
      <c r="D94" s="142"/>
    </row>
    <row r="95" spans="1:4">
      <c r="A95" s="85">
        <v>3</v>
      </c>
      <c r="B95" s="143" t="s">
        <v>128</v>
      </c>
      <c r="C95" s="70" t="s">
        <v>94</v>
      </c>
      <c r="D95" s="88" t="s">
        <v>78</v>
      </c>
    </row>
    <row r="96" customHeight="1" spans="1:4">
      <c r="A96" s="89" t="s">
        <v>79</v>
      </c>
      <c r="B96" s="90" t="s">
        <v>129</v>
      </c>
      <c r="C96" s="144">
        <f>1/12*2%</f>
        <v>0.00166666666666667</v>
      </c>
      <c r="D96" s="108">
        <f>C96*$D$33</f>
        <v>3.06173333333333</v>
      </c>
    </row>
    <row r="97" customHeight="1" spans="1:4">
      <c r="A97" s="89" t="s">
        <v>81</v>
      </c>
      <c r="B97" s="90" t="s">
        <v>130</v>
      </c>
      <c r="C97" s="145">
        <f>C96*8%</f>
        <v>0.000133333333333333</v>
      </c>
      <c r="D97" s="108">
        <f t="shared" ref="D97:D101" si="1">C97*$D$33</f>
        <v>0.244938666666667</v>
      </c>
    </row>
    <row r="98" customHeight="1" spans="1:5">
      <c r="A98" s="89" t="s">
        <v>83</v>
      </c>
      <c r="B98" s="90" t="s">
        <v>131</v>
      </c>
      <c r="C98" s="144">
        <f>0.08*0.4*0.9*(1+2/12+(1/3*1/12))</f>
        <v>0.0344</v>
      </c>
      <c r="D98" s="108">
        <f t="shared" si="1"/>
        <v>63.194176</v>
      </c>
      <c r="E98" s="146"/>
    </row>
    <row r="99" customHeight="1" spans="1:4">
      <c r="A99" s="89" t="s">
        <v>85</v>
      </c>
      <c r="B99" s="90" t="s">
        <v>132</v>
      </c>
      <c r="C99" s="144">
        <f>(7/30)/12</f>
        <v>0.0194444444444444</v>
      </c>
      <c r="D99" s="108">
        <f t="shared" si="1"/>
        <v>35.7202222222222</v>
      </c>
    </row>
    <row r="100" customHeight="1" spans="1:4">
      <c r="A100" s="89" t="s">
        <v>87</v>
      </c>
      <c r="B100" s="90" t="s">
        <v>133</v>
      </c>
      <c r="C100" s="144">
        <f>C60*C99</f>
        <v>0.00773888888888889</v>
      </c>
      <c r="D100" s="108">
        <f t="shared" si="1"/>
        <v>14.2166484444444</v>
      </c>
    </row>
    <row r="101" customHeight="1" spans="1:4">
      <c r="A101" s="89" t="s">
        <v>108</v>
      </c>
      <c r="B101" s="90" t="s">
        <v>134</v>
      </c>
      <c r="C101" s="145">
        <f>C99*0.08*0.4</f>
        <v>0.000622222222222222</v>
      </c>
      <c r="D101" s="108">
        <f t="shared" si="1"/>
        <v>1.14304711111111</v>
      </c>
    </row>
    <row r="102" ht="15.75" spans="1:4">
      <c r="A102" s="98" t="s">
        <v>123</v>
      </c>
      <c r="B102" s="147"/>
      <c r="C102" s="148">
        <f>SUM(C96:C101)</f>
        <v>0.0640055555555556</v>
      </c>
      <c r="D102" s="138">
        <f>TRUNC(SUM(D96:D101),2)</f>
        <v>117.58</v>
      </c>
    </row>
    <row r="103" spans="4:4">
      <c r="D103" s="57"/>
    </row>
    <row r="104" spans="1:4">
      <c r="A104" s="139" t="s">
        <v>135</v>
      </c>
      <c r="B104" s="139"/>
      <c r="C104" s="139"/>
      <c r="D104" s="139"/>
    </row>
    <row r="105" outlineLevel="1" spans="1:4">
      <c r="A105" s="139"/>
      <c r="B105" s="139"/>
      <c r="C105" s="139"/>
      <c r="D105" s="139"/>
    </row>
    <row r="106" outlineLevel="1" spans="1:4">
      <c r="A106" s="139"/>
      <c r="B106" s="139"/>
      <c r="C106" s="139"/>
      <c r="D106" s="139"/>
    </row>
    <row r="107" outlineLevel="1" spans="1:4">
      <c r="A107" s="139"/>
      <c r="B107" s="139"/>
      <c r="C107" s="139"/>
      <c r="D107" s="139"/>
    </row>
    <row r="108" outlineLevel="1" spans="1:4">
      <c r="A108" s="139"/>
      <c r="B108" s="139"/>
      <c r="C108" s="139"/>
      <c r="D108" s="139"/>
    </row>
    <row r="109" outlineLevel="1" spans="1:4">
      <c r="A109" s="139"/>
      <c r="B109" s="139"/>
      <c r="C109" s="139"/>
      <c r="D109" s="139"/>
    </row>
    <row r="110" outlineLevel="1" spans="1:4">
      <c r="A110" s="139"/>
      <c r="B110" s="139"/>
      <c r="C110" s="139"/>
      <c r="D110" s="139"/>
    </row>
    <row r="111" outlineLevel="1" spans="1:4">
      <c r="A111" s="139"/>
      <c r="B111" s="139"/>
      <c r="C111" s="139"/>
      <c r="D111" s="139"/>
    </row>
    <row r="112" outlineLevel="1" spans="1:4">
      <c r="A112" s="139"/>
      <c r="B112" s="139"/>
      <c r="C112" s="139"/>
      <c r="D112" s="139"/>
    </row>
    <row r="113" outlineLevel="1" spans="1:4">
      <c r="A113" s="139"/>
      <c r="B113" s="139"/>
      <c r="C113" s="139"/>
      <c r="D113" s="139"/>
    </row>
    <row r="114" outlineLevel="1" spans="1:4">
      <c r="A114" s="139"/>
      <c r="B114" s="139"/>
      <c r="C114" s="139"/>
      <c r="D114" s="139"/>
    </row>
    <row r="115" outlineLevel="1" spans="1:4">
      <c r="A115" s="139"/>
      <c r="B115" s="139"/>
      <c r="C115" s="139"/>
      <c r="D115" s="139"/>
    </row>
    <row r="116" outlineLevel="1" spans="1:4">
      <c r="A116" s="139"/>
      <c r="B116" s="139"/>
      <c r="C116" s="139"/>
      <c r="D116" s="139"/>
    </row>
    <row r="117" outlineLevel="1" spans="1:4">
      <c r="A117" s="139"/>
      <c r="B117" s="139"/>
      <c r="C117" s="139"/>
      <c r="D117" s="139"/>
    </row>
    <row r="118" outlineLevel="1" spans="1:4">
      <c r="A118" s="139"/>
      <c r="B118" s="139"/>
      <c r="C118" s="139"/>
      <c r="D118" s="139"/>
    </row>
    <row r="119" outlineLevel="1" spans="1:4">
      <c r="A119" s="139"/>
      <c r="B119" s="139"/>
      <c r="C119" s="139"/>
      <c r="D119" s="139"/>
    </row>
    <row r="120" outlineLevel="1" spans="1:4">
      <c r="A120" s="139"/>
      <c r="B120" s="139"/>
      <c r="C120" s="139"/>
      <c r="D120" s="139"/>
    </row>
    <row r="121" outlineLevel="1" spans="1:4">
      <c r="A121" s="139"/>
      <c r="B121" s="139"/>
      <c r="C121" s="139"/>
      <c r="D121" s="139"/>
    </row>
    <row r="122" outlineLevel="1" spans="1:4">
      <c r="A122" s="139"/>
      <c r="B122" s="139"/>
      <c r="C122" s="139"/>
      <c r="D122" s="139"/>
    </row>
    <row r="123" outlineLevel="1" spans="1:4">
      <c r="A123" s="139"/>
      <c r="B123" s="139"/>
      <c r="C123" s="139"/>
      <c r="D123" s="139"/>
    </row>
    <row r="124" outlineLevel="1" spans="1:4">
      <c r="A124" s="139"/>
      <c r="B124" s="139"/>
      <c r="C124" s="139"/>
      <c r="D124" s="139"/>
    </row>
    <row r="125" outlineLevel="1" spans="1:4">
      <c r="A125" s="139"/>
      <c r="B125" s="139"/>
      <c r="C125" s="139"/>
      <c r="D125" s="139"/>
    </row>
    <row r="126" outlineLevel="1" spans="1:4">
      <c r="A126" s="139"/>
      <c r="B126" s="139"/>
      <c r="C126" s="139"/>
      <c r="D126" s="139"/>
    </row>
    <row r="127" ht="15.75" spans="4:4">
      <c r="D127" s="57"/>
    </row>
    <row r="128" spans="1:4">
      <c r="A128" s="101" t="s">
        <v>136</v>
      </c>
      <c r="B128" s="102"/>
      <c r="C128" s="102"/>
      <c r="D128" s="103"/>
    </row>
    <row r="129" spans="1:4">
      <c r="A129" s="85" t="s">
        <v>137</v>
      </c>
      <c r="B129" s="70" t="s">
        <v>138</v>
      </c>
      <c r="C129" s="70" t="s">
        <v>94</v>
      </c>
      <c r="D129" s="88" t="s">
        <v>78</v>
      </c>
    </row>
    <row r="130" spans="1:8">
      <c r="A130" s="89" t="s">
        <v>79</v>
      </c>
      <c r="B130" s="72" t="s">
        <v>139</v>
      </c>
      <c r="C130" s="149">
        <f>1/12</f>
        <v>0.0833333333333333</v>
      </c>
      <c r="D130" s="108">
        <f>C130*($D$33+$D$66)</f>
        <v>153.086666666667</v>
      </c>
      <c r="E130" s="96"/>
      <c r="F130" s="150"/>
      <c r="G130" s="151"/>
      <c r="H130" s="151"/>
    </row>
    <row r="131" spans="1:4">
      <c r="A131" s="89" t="s">
        <v>81</v>
      </c>
      <c r="B131" s="72" t="s">
        <v>140</v>
      </c>
      <c r="C131" s="149">
        <f>5/30/12</f>
        <v>0.0138888888888889</v>
      </c>
      <c r="D131" s="108">
        <f t="shared" ref="D131:D134" si="2">C131*($D$33+$D$66)</f>
        <v>25.5144444444444</v>
      </c>
    </row>
    <row r="132" spans="1:5">
      <c r="A132" s="89" t="s">
        <v>83</v>
      </c>
      <c r="B132" s="72" t="s">
        <v>141</v>
      </c>
      <c r="C132" s="149">
        <f>5/30/12*0.0157</f>
        <v>0.000218055555555556</v>
      </c>
      <c r="D132" s="108">
        <f t="shared" si="2"/>
        <v>0.400576777777778</v>
      </c>
      <c r="E132" s="152"/>
    </row>
    <row r="133" spans="1:4">
      <c r="A133" s="89" t="s">
        <v>85</v>
      </c>
      <c r="B133" s="72" t="s">
        <v>142</v>
      </c>
      <c r="C133" s="149">
        <f>15/30/12*0.08</f>
        <v>0.00333333333333333</v>
      </c>
      <c r="D133" s="108">
        <f t="shared" si="2"/>
        <v>6.12346666666667</v>
      </c>
    </row>
    <row r="134" spans="1:6">
      <c r="A134" s="89" t="s">
        <v>87</v>
      </c>
      <c r="B134" s="72" t="s">
        <v>143</v>
      </c>
      <c r="C134" s="149">
        <f>(4/12)*((1/12)+(1/3*1/12))*0.0157</f>
        <v>0.000581481481481481</v>
      </c>
      <c r="D134" s="108">
        <f t="shared" si="2"/>
        <v>1.06820474074074</v>
      </c>
      <c r="E134" s="94"/>
      <c r="F134" s="95"/>
    </row>
    <row r="135" spans="1:6">
      <c r="A135" s="89" t="s">
        <v>108</v>
      </c>
      <c r="B135" s="72" t="s">
        <v>144</v>
      </c>
      <c r="C135" s="153"/>
      <c r="D135" s="108">
        <f t="shared" ref="D135:D136" si="3">C135*$D$33</f>
        <v>0</v>
      </c>
      <c r="F135" s="154"/>
    </row>
    <row r="136" ht="14.25" customHeight="1" spans="1:6">
      <c r="A136" s="89" t="s">
        <v>110</v>
      </c>
      <c r="B136" s="72" t="s">
        <v>145</v>
      </c>
      <c r="C136" s="153">
        <f>SUM(C130:C133)*(2/12+1/12/3)</f>
        <v>0.0195948688271605</v>
      </c>
      <c r="D136" s="108">
        <f t="shared" si="3"/>
        <v>35.9965578302469</v>
      </c>
      <c r="F136" s="154"/>
    </row>
    <row r="137" spans="1:6">
      <c r="A137" s="89" t="s">
        <v>112</v>
      </c>
      <c r="B137" s="72" t="s">
        <v>146</v>
      </c>
      <c r="C137" s="153">
        <f>SUM(C130:C134)*C60</f>
        <v>0.0403393268518518</v>
      </c>
      <c r="D137" s="108">
        <f>C137*($D$33+$D$66)</f>
        <v>74.1049569999259</v>
      </c>
      <c r="F137" s="154"/>
    </row>
    <row r="138" spans="1:4">
      <c r="A138" s="109" t="s">
        <v>89</v>
      </c>
      <c r="B138" s="87"/>
      <c r="C138" s="131"/>
      <c r="D138" s="111">
        <f>TRUNC(SUM(D130:D135),2)</f>
        <v>186.19</v>
      </c>
    </row>
    <row r="139" s="54" customFormat="1" ht="5.25" customHeight="1" spans="1:4">
      <c r="A139" s="121"/>
      <c r="B139" s="122"/>
      <c r="D139" s="123"/>
    </row>
    <row r="140" spans="1:4">
      <c r="A140" s="85" t="s">
        <v>147</v>
      </c>
      <c r="B140" s="70" t="s">
        <v>148</v>
      </c>
      <c r="C140" s="33"/>
      <c r="D140" s="88" t="s">
        <v>78</v>
      </c>
    </row>
    <row r="141" spans="1:4">
      <c r="A141" s="89" t="s">
        <v>79</v>
      </c>
      <c r="B141" s="72" t="s">
        <v>149</v>
      </c>
      <c r="C141" s="155"/>
      <c r="D141" s="91">
        <v>0</v>
      </c>
    </row>
    <row r="142" spans="1:4">
      <c r="A142" s="109" t="s">
        <v>150</v>
      </c>
      <c r="B142" s="87"/>
      <c r="C142" s="131"/>
      <c r="D142" s="111">
        <f>SUM(D141)</f>
        <v>0</v>
      </c>
    </row>
    <row r="143" s="54" customFormat="1" ht="5.25" customHeight="1" spans="1:4">
      <c r="A143" s="121"/>
      <c r="B143" s="122"/>
      <c r="D143" s="123"/>
    </row>
    <row r="144" spans="1:4">
      <c r="A144" s="109">
        <v>4</v>
      </c>
      <c r="B144" s="124" t="s">
        <v>151</v>
      </c>
      <c r="C144" s="156"/>
      <c r="D144" s="88" t="s">
        <v>78</v>
      </c>
    </row>
    <row r="145" spans="1:4">
      <c r="A145" s="133" t="s">
        <v>137</v>
      </c>
      <c r="B145" s="157" t="s">
        <v>138</v>
      </c>
      <c r="C145" s="158"/>
      <c r="D145" s="159">
        <f>D138</f>
        <v>186.19</v>
      </c>
    </row>
    <row r="146" spans="1:4">
      <c r="A146" s="133" t="s">
        <v>147</v>
      </c>
      <c r="B146" s="157" t="s">
        <v>148</v>
      </c>
      <c r="C146" s="160"/>
      <c r="D146" s="159">
        <f>D142</f>
        <v>0</v>
      </c>
    </row>
    <row r="147" ht="15.75" spans="1:4">
      <c r="A147" s="98" t="s">
        <v>152</v>
      </c>
      <c r="B147" s="99"/>
      <c r="C147" s="99"/>
      <c r="D147" s="138">
        <f>TRUNC(SUM(D145:D146),2)</f>
        <v>186.19</v>
      </c>
    </row>
    <row r="148" s="55" customFormat="1" ht="15.75" spans="1:10">
      <c r="A148" s="161"/>
      <c r="B148" s="161"/>
      <c r="C148" s="162"/>
      <c r="D148" s="162"/>
      <c r="E148" s="57"/>
      <c r="F148" s="57"/>
      <c r="G148" s="57"/>
      <c r="H148" s="57"/>
      <c r="I148" s="57"/>
      <c r="J148" s="57"/>
    </row>
    <row r="149" s="55" customFormat="1" spans="1:10">
      <c r="A149" s="140" t="s">
        <v>153</v>
      </c>
      <c r="B149" s="141"/>
      <c r="C149" s="141"/>
      <c r="D149" s="142"/>
      <c r="E149" s="57"/>
      <c r="F149" s="57"/>
      <c r="G149" s="163"/>
      <c r="H149" s="57"/>
      <c r="I149" s="57"/>
      <c r="J149" s="57"/>
    </row>
    <row r="150" spans="1:7">
      <c r="A150" s="85">
        <v>5</v>
      </c>
      <c r="B150" s="143" t="s">
        <v>154</v>
      </c>
      <c r="C150" s="131"/>
      <c r="D150" s="88" t="s">
        <v>78</v>
      </c>
      <c r="G150" s="94"/>
    </row>
    <row r="151" spans="1:9">
      <c r="A151" s="89" t="s">
        <v>79</v>
      </c>
      <c r="B151" s="136" t="s">
        <v>155</v>
      </c>
      <c r="C151" s="164"/>
      <c r="D151" s="91">
        <f>Uniformes_EPI_EPC!F343</f>
        <v>177.955</v>
      </c>
      <c r="G151" s="165"/>
      <c r="I151" s="94"/>
    </row>
    <row r="152" spans="1:4">
      <c r="A152" s="89" t="s">
        <v>81</v>
      </c>
      <c r="B152" s="136" t="s">
        <v>156</v>
      </c>
      <c r="C152" s="164"/>
      <c r="D152" s="91">
        <f>Uniformes_EPI_EPC!F345</f>
        <v>159.355833333333</v>
      </c>
    </row>
    <row r="153" spans="1:7">
      <c r="A153" s="89" t="s">
        <v>83</v>
      </c>
      <c r="B153" s="136" t="s">
        <v>157</v>
      </c>
      <c r="C153" s="164"/>
      <c r="D153" s="91">
        <f>Materiais!F430</f>
        <v>420.756666666667</v>
      </c>
      <c r="G153" s="163"/>
    </row>
    <row r="154" spans="1:7">
      <c r="A154" s="89" t="s">
        <v>85</v>
      </c>
      <c r="B154" s="136" t="s">
        <v>158</v>
      </c>
      <c r="C154" s="164"/>
      <c r="D154" s="166">
        <f>Equipamentos!F172</f>
        <v>230.9</v>
      </c>
      <c r="G154" s="163"/>
    </row>
    <row r="155" spans="1:7">
      <c r="A155" s="89" t="s">
        <v>87</v>
      </c>
      <c r="B155" s="136" t="s">
        <v>159</v>
      </c>
      <c r="C155" s="164"/>
      <c r="D155" s="166"/>
      <c r="G155" s="163"/>
    </row>
    <row r="156" ht="15.75" spans="1:7">
      <c r="A156" s="98" t="s">
        <v>160</v>
      </c>
      <c r="B156" s="99"/>
      <c r="C156" s="147"/>
      <c r="D156" s="138">
        <f>TRUNC(SUM(D151:D155),2)</f>
        <v>988.96</v>
      </c>
      <c r="G156" s="163"/>
    </row>
    <row r="157" ht="15.75" spans="1:4">
      <c r="A157" s="167"/>
      <c r="B157" s="167"/>
      <c r="C157" s="167"/>
      <c r="D157" s="167"/>
    </row>
    <row r="158" s="56" customFormat="1" spans="1:7">
      <c r="A158" s="140" t="s">
        <v>161</v>
      </c>
      <c r="B158" s="141"/>
      <c r="C158" s="141"/>
      <c r="D158" s="142"/>
      <c r="G158" s="168"/>
    </row>
    <row r="159" spans="1:4">
      <c r="A159" s="85">
        <v>6</v>
      </c>
      <c r="B159" s="70" t="s">
        <v>162</v>
      </c>
      <c r="C159" s="70" t="s">
        <v>94</v>
      </c>
      <c r="D159" s="88" t="s">
        <v>78</v>
      </c>
    </row>
    <row r="160" spans="1:4">
      <c r="A160" s="89" t="s">
        <v>79</v>
      </c>
      <c r="B160" s="72" t="s">
        <v>163</v>
      </c>
      <c r="C160" s="120">
        <v>0.05</v>
      </c>
      <c r="D160" s="106">
        <f>C160*(D33+D76+D102+D147+D156)</f>
        <v>235.051</v>
      </c>
    </row>
    <row r="161" spans="1:4">
      <c r="A161" s="89" t="s">
        <v>81</v>
      </c>
      <c r="B161" s="72" t="s">
        <v>164</v>
      </c>
      <c r="C161" s="120">
        <v>0.08</v>
      </c>
      <c r="D161" s="106">
        <f>C161*(D33+D76+D102+D147+D156+D160)</f>
        <v>394.88568</v>
      </c>
    </row>
    <row r="162" customHeight="1" spans="1:4">
      <c r="A162" s="169" t="s">
        <v>165</v>
      </c>
      <c r="B162" s="170"/>
      <c r="C162" s="171">
        <f>SUM(C160:C161)</f>
        <v>0.13</v>
      </c>
      <c r="D162" s="172">
        <f>TRUNC(SUM(D160:D161),2)</f>
        <v>629.93</v>
      </c>
    </row>
    <row r="163" s="54" customFormat="1" ht="14.25" customHeight="1" spans="1:4">
      <c r="A163" s="121"/>
      <c r="B163" s="122"/>
      <c r="D163" s="123"/>
    </row>
    <row r="164" spans="1:4">
      <c r="A164" s="173" t="s">
        <v>83</v>
      </c>
      <c r="B164" s="174" t="s">
        <v>166</v>
      </c>
      <c r="C164" s="175"/>
      <c r="D164" s="176"/>
    </row>
    <row r="165" spans="1:4">
      <c r="A165" s="89" t="s">
        <v>167</v>
      </c>
      <c r="B165" s="72" t="s">
        <v>168</v>
      </c>
      <c r="C165" s="120">
        <f>0.65%+3%</f>
        <v>0.0365</v>
      </c>
      <c r="D165" s="108">
        <f>C165*(D33+D76+D102+D147+D156+D162)/(1-C168)</f>
        <v>213.004570333881</v>
      </c>
    </row>
    <row r="166" spans="1:4">
      <c r="A166" s="89" t="s">
        <v>169</v>
      </c>
      <c r="B166" s="72" t="s">
        <v>170</v>
      </c>
      <c r="C166" s="144">
        <v>0</v>
      </c>
      <c r="D166" s="108">
        <f>C166*(D33+D76+D102+D147+D156+D162)/(1-C168)</f>
        <v>0</v>
      </c>
    </row>
    <row r="167" spans="1:4">
      <c r="A167" s="89" t="s">
        <v>171</v>
      </c>
      <c r="B167" s="72" t="s">
        <v>172</v>
      </c>
      <c r="C167" s="144">
        <v>0.05</v>
      </c>
      <c r="D167" s="108">
        <f>C167*(D33+D76+D102+D147+D156+D162)/(1-C168)</f>
        <v>291.787082649152</v>
      </c>
    </row>
    <row r="168" spans="1:4">
      <c r="A168" s="169" t="s">
        <v>173</v>
      </c>
      <c r="B168" s="177"/>
      <c r="C168" s="171">
        <f>SUM(C165:C167)</f>
        <v>0.0865</v>
      </c>
      <c r="D168" s="178">
        <f>SUM(D165:D167)</f>
        <v>504.791652983032</v>
      </c>
    </row>
    <row r="169" ht="15.75" spans="1:4">
      <c r="A169" s="179" t="s">
        <v>174</v>
      </c>
      <c r="B169" s="180"/>
      <c r="C169" s="148">
        <f>C162+C168</f>
        <v>0.2165</v>
      </c>
      <c r="D169" s="138">
        <f>TRUNC((D168+D162),2)</f>
        <v>1134.72</v>
      </c>
    </row>
    <row r="170" s="55" customFormat="1" ht="15.75" spans="1:10">
      <c r="A170" s="181"/>
      <c r="B170" s="161"/>
      <c r="C170" s="182"/>
      <c r="D170" s="183"/>
      <c r="E170" s="57"/>
      <c r="F170" s="57"/>
      <c r="G170" s="57"/>
      <c r="H170" s="57"/>
      <c r="I170" s="57"/>
      <c r="J170" s="57"/>
    </row>
    <row r="171" customHeight="1" spans="1:4">
      <c r="A171" s="140" t="s">
        <v>175</v>
      </c>
      <c r="B171" s="141"/>
      <c r="C171" s="141"/>
      <c r="D171" s="142"/>
    </row>
    <row r="172" customHeight="1" spans="1:4">
      <c r="A172" s="184" t="s">
        <v>176</v>
      </c>
      <c r="B172" s="132"/>
      <c r="C172" s="156"/>
      <c r="D172" s="88" t="s">
        <v>78</v>
      </c>
    </row>
    <row r="173" s="56" customFormat="1" spans="1:4">
      <c r="A173" s="133" t="s">
        <v>79</v>
      </c>
      <c r="B173" s="136" t="s">
        <v>75</v>
      </c>
      <c r="C173" s="164"/>
      <c r="D173" s="108">
        <f>D33</f>
        <v>1837.04</v>
      </c>
    </row>
    <row r="174" customHeight="1" spans="1:4">
      <c r="A174" s="133" t="s">
        <v>81</v>
      </c>
      <c r="B174" s="136" t="s">
        <v>91</v>
      </c>
      <c r="C174" s="164"/>
      <c r="D174" s="108">
        <f>D76</f>
        <v>1571.25</v>
      </c>
    </row>
    <row r="175" spans="1:4">
      <c r="A175" s="133" t="s">
        <v>83</v>
      </c>
      <c r="B175" s="136" t="s">
        <v>127</v>
      </c>
      <c r="C175" s="164"/>
      <c r="D175" s="108">
        <f>D102</f>
        <v>117.58</v>
      </c>
    </row>
    <row r="176" spans="1:4">
      <c r="A176" s="133" t="s">
        <v>85</v>
      </c>
      <c r="B176" s="136" t="s">
        <v>136</v>
      </c>
      <c r="C176" s="164"/>
      <c r="D176" s="108">
        <f>D147</f>
        <v>186.19</v>
      </c>
    </row>
    <row r="177" customHeight="1" spans="1:4">
      <c r="A177" s="133" t="s">
        <v>87</v>
      </c>
      <c r="B177" s="136" t="s">
        <v>153</v>
      </c>
      <c r="C177" s="164"/>
      <c r="D177" s="108">
        <f>D156</f>
        <v>988.96</v>
      </c>
    </row>
    <row r="178" customHeight="1" spans="1:4">
      <c r="A178" s="109" t="s">
        <v>177</v>
      </c>
      <c r="B178" s="87"/>
      <c r="C178" s="87"/>
      <c r="D178" s="111">
        <f>TRUNC(SUM(D173:D177),2)</f>
        <v>4701.02</v>
      </c>
    </row>
    <row r="179" spans="1:4">
      <c r="A179" s="133" t="s">
        <v>108</v>
      </c>
      <c r="B179" s="185" t="s">
        <v>161</v>
      </c>
      <c r="C179" s="185"/>
      <c r="D179" s="108">
        <f>D169</f>
        <v>1134.72</v>
      </c>
    </row>
    <row r="180" customHeight="1" spans="1:4">
      <c r="A180" s="98" t="s">
        <v>178</v>
      </c>
      <c r="B180" s="99"/>
      <c r="C180" s="99"/>
      <c r="D180" s="138">
        <f>TRUNC(SUM(D178:D179),2)</f>
        <v>5835.74</v>
      </c>
    </row>
    <row r="181" s="55" customFormat="1" ht="15.75" spans="1:10">
      <c r="A181" s="181"/>
      <c r="B181" s="161"/>
      <c r="C181" s="182"/>
      <c r="D181" s="183"/>
      <c r="E181" s="57"/>
      <c r="F181" s="57"/>
      <c r="G181" s="57"/>
      <c r="H181" s="57"/>
      <c r="I181" s="57"/>
      <c r="J181" s="57"/>
    </row>
    <row r="182" customHeight="1" spans="1:4">
      <c r="A182" s="140" t="s">
        <v>179</v>
      </c>
      <c r="B182" s="141"/>
      <c r="C182" s="141"/>
      <c r="D182" s="142"/>
    </row>
    <row r="183" ht="16.5" customHeight="1" spans="1:6">
      <c r="A183" s="186" t="s">
        <v>180</v>
      </c>
      <c r="B183" s="187" t="s">
        <v>181</v>
      </c>
      <c r="C183" s="188"/>
      <c r="D183" s="108">
        <f>D180</f>
        <v>5835.74</v>
      </c>
      <c r="F183" s="94"/>
    </row>
    <row r="184" customHeight="1" spans="1:4">
      <c r="A184" s="89" t="s">
        <v>182</v>
      </c>
      <c r="B184" s="187" t="s">
        <v>183</v>
      </c>
      <c r="C184" s="188"/>
      <c r="D184" s="189">
        <v>1</v>
      </c>
    </row>
    <row r="185" customHeight="1" spans="1:4">
      <c r="A185" s="98" t="s">
        <v>184</v>
      </c>
      <c r="B185" s="99"/>
      <c r="C185" s="147"/>
      <c r="D185" s="138">
        <f>TRUNC(D183*D184,2)</f>
        <v>5835.74</v>
      </c>
    </row>
  </sheetData>
  <mergeCells count="67">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B155:C155"/>
    <mergeCell ref="A156:C156"/>
    <mergeCell ref="A157:D157"/>
    <mergeCell ref="A158:D158"/>
    <mergeCell ref="A162:B162"/>
    <mergeCell ref="B164:D164"/>
    <mergeCell ref="A168:B168"/>
    <mergeCell ref="A169:B169"/>
    <mergeCell ref="A171:D171"/>
    <mergeCell ref="A172:C172"/>
    <mergeCell ref="B173:C173"/>
    <mergeCell ref="B174:C174"/>
    <mergeCell ref="B175:C175"/>
    <mergeCell ref="B176:C176"/>
    <mergeCell ref="B177:C177"/>
    <mergeCell ref="A178:C178"/>
    <mergeCell ref="B179:C179"/>
    <mergeCell ref="A180:C180"/>
    <mergeCell ref="A182:D182"/>
    <mergeCell ref="B183:C183"/>
    <mergeCell ref="B184:C184"/>
    <mergeCell ref="A185:C185"/>
    <mergeCell ref="A18:D24"/>
    <mergeCell ref="A35:D39"/>
    <mergeCell ref="A47:B49"/>
    <mergeCell ref="A78:D92"/>
    <mergeCell ref="A104:D126"/>
  </mergeCells>
  <pageMargins left="0.511811024" right="0.511811024" top="0.787401575" bottom="0.787401575" header="0.31496062" footer="0.31496062"/>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20"/>
  <sheetViews>
    <sheetView workbookViewId="0">
      <selection activeCell="B5" sqref="B5"/>
    </sheetView>
  </sheetViews>
  <sheetFormatPr defaultColWidth="8.85714285714286" defaultRowHeight="15" outlineLevelCol="7"/>
  <cols>
    <col min="2" max="2" width="40.7142857142857" customWidth="1"/>
    <col min="3" max="3" width="24.1428571428571" customWidth="1"/>
    <col min="4" max="4" width="13" customWidth="1"/>
    <col min="5" max="5" width="30.7142857142857" customWidth="1"/>
  </cols>
  <sheetData>
    <row r="1" spans="2:5">
      <c r="B1" s="32" t="s">
        <v>35</v>
      </c>
      <c r="C1" s="32"/>
      <c r="D1" s="32"/>
      <c r="E1" s="32"/>
    </row>
    <row r="2" ht="31.5" customHeight="1" spans="2:5">
      <c r="B2" s="33" t="s">
        <v>207</v>
      </c>
      <c r="C2" s="34" t="s">
        <v>208</v>
      </c>
      <c r="D2" s="34" t="s">
        <v>209</v>
      </c>
      <c r="E2" s="34"/>
    </row>
    <row r="3" ht="15.75" spans="2:5">
      <c r="B3" s="35" t="s">
        <v>210</v>
      </c>
      <c r="C3" s="35" t="s">
        <v>211</v>
      </c>
      <c r="D3" s="36" t="s">
        <v>212</v>
      </c>
      <c r="E3" s="36"/>
    </row>
    <row r="4" ht="15.75" spans="2:8">
      <c r="B4" s="36">
        <v>72</v>
      </c>
      <c r="C4" s="37">
        <f>E17</f>
        <v>212.76</v>
      </c>
      <c r="D4" s="37">
        <f>TRUNC((B4*C4),2)</f>
        <v>15318.72</v>
      </c>
      <c r="E4" s="37"/>
      <c r="H4" s="38"/>
    </row>
    <row r="5" ht="15.75" spans="2:8">
      <c r="B5" s="39"/>
      <c r="C5" s="39"/>
      <c r="D5" s="39"/>
      <c r="E5" s="39"/>
      <c r="H5" s="38"/>
    </row>
    <row r="6" spans="2:8">
      <c r="B6" s="32" t="s">
        <v>213</v>
      </c>
      <c r="C6" s="32"/>
      <c r="D6" s="32"/>
      <c r="E6" s="32"/>
      <c r="H6" s="38"/>
    </row>
    <row r="7" spans="2:8">
      <c r="B7" s="34" t="s">
        <v>214</v>
      </c>
      <c r="C7" s="34"/>
      <c r="D7" s="34"/>
      <c r="E7" s="40">
        <v>172</v>
      </c>
      <c r="H7" s="38"/>
    </row>
    <row r="8" ht="15.75" spans="2:8">
      <c r="B8" s="41" t="s">
        <v>215</v>
      </c>
      <c r="C8" s="41"/>
      <c r="D8" s="41" t="s">
        <v>216</v>
      </c>
      <c r="E8" s="41" t="s">
        <v>217</v>
      </c>
      <c r="H8" s="38"/>
    </row>
    <row r="9" ht="15.75" spans="2:8">
      <c r="B9" s="42" t="s">
        <v>218</v>
      </c>
      <c r="C9" s="42"/>
      <c r="D9" s="43">
        <f>Motorista!C160</f>
        <v>0.05</v>
      </c>
      <c r="E9" s="37">
        <f>TRUNC((E7*D9),2)</f>
        <v>8.6</v>
      </c>
      <c r="H9" s="38"/>
    </row>
    <row r="10" ht="15.75" spans="2:5">
      <c r="B10" s="42" t="s">
        <v>219</v>
      </c>
      <c r="C10" s="42"/>
      <c r="D10" s="43">
        <f>Motorista!C161</f>
        <v>0.08</v>
      </c>
      <c r="E10" s="37">
        <f>TRUNC((E7*D10),2)</f>
        <v>13.76</v>
      </c>
    </row>
    <row r="11" spans="2:8">
      <c r="B11" s="34" t="s">
        <v>220</v>
      </c>
      <c r="C11" s="34"/>
      <c r="D11" s="34"/>
      <c r="E11" s="40">
        <f>TRUNC((SUM(E9:E10)),2)</f>
        <v>22.36</v>
      </c>
      <c r="H11" s="38"/>
    </row>
    <row r="12" spans="2:8">
      <c r="B12" s="44" t="s">
        <v>37</v>
      </c>
      <c r="C12" s="44"/>
      <c r="D12" s="44"/>
      <c r="E12" s="45">
        <f>TRUNC((E7+E11),2)</f>
        <v>194.36</v>
      </c>
      <c r="H12" s="38"/>
    </row>
    <row r="13" spans="2:5">
      <c r="B13" s="32" t="s">
        <v>221</v>
      </c>
      <c r="C13" s="32"/>
      <c r="D13" s="32" t="s">
        <v>216</v>
      </c>
      <c r="E13" s="32" t="s">
        <v>222</v>
      </c>
    </row>
    <row r="14" ht="15.75" spans="2:6">
      <c r="B14" s="42" t="s">
        <v>223</v>
      </c>
      <c r="C14" s="42"/>
      <c r="D14" s="43">
        <f>Motorista!C167</f>
        <v>0.05</v>
      </c>
      <c r="E14" s="37">
        <f>$E$12/(1-$D$16)*D14</f>
        <v>10.6382047071702</v>
      </c>
      <c r="F14" s="46"/>
    </row>
    <row r="15" ht="15.75" spans="2:6">
      <c r="B15" s="42" t="s">
        <v>224</v>
      </c>
      <c r="C15" s="42"/>
      <c r="D15" s="43">
        <f>Motorista!C165</f>
        <v>0.0365</v>
      </c>
      <c r="E15" s="37">
        <f>$E$12/(1-$D$16)*D15</f>
        <v>7.76588943623426</v>
      </c>
      <c r="F15" s="46"/>
    </row>
    <row r="16" spans="2:5">
      <c r="B16" s="34" t="s">
        <v>225</v>
      </c>
      <c r="C16" s="34"/>
      <c r="D16" s="47">
        <f>SUM(D14:D15)</f>
        <v>0.0865</v>
      </c>
      <c r="E16" s="48">
        <f>SUM(E14:E15)</f>
        <v>18.4040941434045</v>
      </c>
    </row>
    <row r="17" spans="2:5">
      <c r="B17" s="49" t="s">
        <v>37</v>
      </c>
      <c r="C17" s="49"/>
      <c r="D17" s="49"/>
      <c r="E17" s="50">
        <f>TRUNC((E12+E16),2)</f>
        <v>212.76</v>
      </c>
    </row>
    <row r="18" spans="2:5">
      <c r="B18" s="51"/>
      <c r="C18" s="51"/>
      <c r="D18" s="51"/>
      <c r="E18" s="51"/>
    </row>
    <row r="19" spans="2:5">
      <c r="B19" s="52" t="s">
        <v>226</v>
      </c>
      <c r="C19" s="52"/>
      <c r="D19" s="52"/>
      <c r="E19" s="52"/>
    </row>
    <row r="20" spans="2:5">
      <c r="B20" s="52" t="s">
        <v>227</v>
      </c>
      <c r="C20" s="52"/>
      <c r="D20" s="52"/>
      <c r="E20" s="52"/>
    </row>
  </sheetData>
  <mergeCells count="18">
    <mergeCell ref="B1:E1"/>
    <mergeCell ref="D2:E2"/>
    <mergeCell ref="D3:E3"/>
    <mergeCell ref="D4:E4"/>
    <mergeCell ref="B6:E6"/>
    <mergeCell ref="B7:D7"/>
    <mergeCell ref="B8:C8"/>
    <mergeCell ref="B9:C9"/>
    <mergeCell ref="B10:C10"/>
    <mergeCell ref="B11:D11"/>
    <mergeCell ref="B12:D12"/>
    <mergeCell ref="B13:C13"/>
    <mergeCell ref="B14:C14"/>
    <mergeCell ref="B15:C15"/>
    <mergeCell ref="B16:C16"/>
    <mergeCell ref="B17:D17"/>
    <mergeCell ref="B19:E19"/>
    <mergeCell ref="B20:E20"/>
  </mergeCells>
  <pageMargins left="0.511811024" right="0.511811024" top="0.787401575" bottom="0.787401575" header="0.31496062" footer="0.31496062"/>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345"/>
  <sheetViews>
    <sheetView topLeftCell="A125" workbookViewId="0">
      <selection activeCell="B139" sqref="B139"/>
    </sheetView>
  </sheetViews>
  <sheetFormatPr defaultColWidth="9.14285714285714" defaultRowHeight="12.75" outlineLevelCol="6"/>
  <cols>
    <col min="1" max="1" width="20.7142857142857" style="12" customWidth="1"/>
    <col min="2" max="2" width="114" style="12" customWidth="1"/>
    <col min="3" max="3" width="9.14285714285714" style="12"/>
    <col min="4" max="4" width="10.7142857142857" style="12" customWidth="1"/>
    <col min="5" max="5" width="11.4285714285714" style="12" customWidth="1"/>
    <col min="6" max="6" width="11.2857142857143" style="12" customWidth="1"/>
    <col min="7" max="7" width="9.14285714285714" style="12"/>
    <col min="8" max="8" width="10.2857142857143" style="12" customWidth="1"/>
    <col min="9" max="16384" width="9.14285714285714" style="12"/>
  </cols>
  <sheetData>
    <row r="2" spans="1:6">
      <c r="A2" s="18" t="s">
        <v>228</v>
      </c>
      <c r="B2" s="19"/>
      <c r="C2" s="18"/>
      <c r="D2" s="20"/>
      <c r="E2" s="18"/>
      <c r="F2" s="18"/>
    </row>
    <row r="3" outlineLevel="1" spans="1:6">
      <c r="A3" s="1" t="s">
        <v>229</v>
      </c>
      <c r="B3" s="2"/>
      <c r="C3" s="1"/>
      <c r="D3" s="3"/>
      <c r="E3" s="1"/>
      <c r="F3" s="1"/>
    </row>
    <row r="4" outlineLevel="1" spans="1:6">
      <c r="A4" s="4" t="s">
        <v>23</v>
      </c>
      <c r="B4" s="4" t="s">
        <v>230</v>
      </c>
      <c r="C4" s="4" t="s">
        <v>231</v>
      </c>
      <c r="D4" s="4" t="s">
        <v>232</v>
      </c>
      <c r="E4" s="4" t="s">
        <v>233</v>
      </c>
      <c r="F4" s="4" t="s">
        <v>234</v>
      </c>
    </row>
    <row r="5" outlineLevel="1" spans="1:6">
      <c r="A5" s="21">
        <v>1</v>
      </c>
      <c r="B5" s="22" t="s">
        <v>235</v>
      </c>
      <c r="C5" s="5" t="s">
        <v>236</v>
      </c>
      <c r="D5" s="23">
        <v>25.45</v>
      </c>
      <c r="E5" s="21">
        <v>2</v>
      </c>
      <c r="F5" s="24">
        <f t="shared" ref="F5:F14" si="0">TRUNC((E5*D5),2)</f>
        <v>50.9</v>
      </c>
    </row>
    <row r="6" outlineLevel="1" spans="1:6">
      <c r="A6" s="21">
        <v>2</v>
      </c>
      <c r="B6" s="22" t="s">
        <v>237</v>
      </c>
      <c r="C6" s="5" t="s">
        <v>236</v>
      </c>
      <c r="D6" s="23">
        <v>66.49</v>
      </c>
      <c r="E6" s="21">
        <v>4</v>
      </c>
      <c r="F6" s="24">
        <f t="shared" si="0"/>
        <v>265.96</v>
      </c>
    </row>
    <row r="7" outlineLevel="1" spans="1:6">
      <c r="A7" s="21">
        <v>3</v>
      </c>
      <c r="B7" s="22" t="s">
        <v>238</v>
      </c>
      <c r="C7" s="5" t="s">
        <v>236</v>
      </c>
      <c r="D7" s="23">
        <v>73.6</v>
      </c>
      <c r="E7" s="21">
        <v>4</v>
      </c>
      <c r="F7" s="24">
        <f t="shared" si="0"/>
        <v>294.4</v>
      </c>
    </row>
    <row r="8" ht="25.5" outlineLevel="1" spans="1:6">
      <c r="A8" s="21">
        <v>4</v>
      </c>
      <c r="B8" s="22" t="s">
        <v>239</v>
      </c>
      <c r="C8" s="5" t="s">
        <v>236</v>
      </c>
      <c r="D8" s="23">
        <v>44.95</v>
      </c>
      <c r="E8" s="21">
        <v>4</v>
      </c>
      <c r="F8" s="24">
        <f t="shared" si="0"/>
        <v>179.8</v>
      </c>
    </row>
    <row r="9" ht="25.5" outlineLevel="1" spans="1:6">
      <c r="A9" s="21">
        <v>5</v>
      </c>
      <c r="B9" s="25" t="s">
        <v>240</v>
      </c>
      <c r="C9" s="5" t="s">
        <v>236</v>
      </c>
      <c r="D9" s="23">
        <v>40.11</v>
      </c>
      <c r="E9" s="21">
        <v>2</v>
      </c>
      <c r="F9" s="24">
        <f t="shared" si="0"/>
        <v>80.22</v>
      </c>
    </row>
    <row r="10" ht="25.5" outlineLevel="1" spans="1:6">
      <c r="A10" s="21">
        <v>6</v>
      </c>
      <c r="B10" s="22" t="s">
        <v>241</v>
      </c>
      <c r="C10" s="5" t="s">
        <v>236</v>
      </c>
      <c r="D10" s="23">
        <v>18.5</v>
      </c>
      <c r="E10" s="21">
        <v>1</v>
      </c>
      <c r="F10" s="24">
        <f t="shared" si="0"/>
        <v>18.5</v>
      </c>
    </row>
    <row r="11" ht="25.5" outlineLevel="1" spans="1:6">
      <c r="A11" s="21">
        <v>7</v>
      </c>
      <c r="B11" s="22" t="s">
        <v>242</v>
      </c>
      <c r="C11" s="21" t="s">
        <v>243</v>
      </c>
      <c r="D11" s="23">
        <v>29.91</v>
      </c>
      <c r="E11" s="21">
        <v>2</v>
      </c>
      <c r="F11" s="24">
        <f t="shared" si="0"/>
        <v>59.82</v>
      </c>
    </row>
    <row r="12" outlineLevel="1" spans="1:6">
      <c r="A12" s="21">
        <v>8</v>
      </c>
      <c r="B12" s="22" t="s">
        <v>244</v>
      </c>
      <c r="C12" s="21" t="s">
        <v>243</v>
      </c>
      <c r="D12" s="23">
        <v>16.97</v>
      </c>
      <c r="E12" s="21">
        <v>4</v>
      </c>
      <c r="F12" s="24">
        <f t="shared" si="0"/>
        <v>67.88</v>
      </c>
    </row>
    <row r="13" outlineLevel="1" spans="1:6">
      <c r="A13" s="21">
        <v>9</v>
      </c>
      <c r="B13" s="22" t="s">
        <v>245</v>
      </c>
      <c r="C13" s="21" t="s">
        <v>243</v>
      </c>
      <c r="D13" s="23">
        <v>128.26</v>
      </c>
      <c r="E13" s="21">
        <v>2</v>
      </c>
      <c r="F13" s="24">
        <f t="shared" si="0"/>
        <v>256.52</v>
      </c>
    </row>
    <row r="14" outlineLevel="1" spans="1:6">
      <c r="A14" s="5">
        <v>10</v>
      </c>
      <c r="B14" s="22" t="s">
        <v>246</v>
      </c>
      <c r="C14" s="21" t="s">
        <v>243</v>
      </c>
      <c r="D14" s="7">
        <v>99.9</v>
      </c>
      <c r="E14" s="5">
        <v>2</v>
      </c>
      <c r="F14" s="8">
        <f t="shared" si="0"/>
        <v>199.8</v>
      </c>
    </row>
    <row r="15" outlineLevel="1" spans="1:6">
      <c r="A15" s="5">
        <v>11</v>
      </c>
      <c r="B15" s="26" t="s">
        <v>247</v>
      </c>
      <c r="C15" s="5" t="s">
        <v>236</v>
      </c>
      <c r="D15" s="7">
        <v>129.6</v>
      </c>
      <c r="E15" s="5">
        <v>4</v>
      </c>
      <c r="F15" s="8">
        <f t="shared" ref="F15:F16" si="1">TRUNC((E15*D15),2)</f>
        <v>518.4</v>
      </c>
    </row>
    <row r="16" ht="25.5" outlineLevel="1" spans="1:6">
      <c r="A16" s="5">
        <v>12</v>
      </c>
      <c r="B16" s="26" t="s">
        <v>248</v>
      </c>
      <c r="C16" s="5" t="s">
        <v>236</v>
      </c>
      <c r="D16" s="7">
        <v>79.93</v>
      </c>
      <c r="E16" s="5">
        <v>2</v>
      </c>
      <c r="F16" s="8">
        <f t="shared" si="1"/>
        <v>159.86</v>
      </c>
    </row>
    <row r="17" ht="25.5" outlineLevel="1" spans="1:6">
      <c r="A17" s="5">
        <v>13</v>
      </c>
      <c r="B17" s="26" t="s">
        <v>249</v>
      </c>
      <c r="C17" s="5" t="s">
        <v>236</v>
      </c>
      <c r="D17" s="7">
        <v>113.33</v>
      </c>
      <c r="E17" s="5">
        <v>2</v>
      </c>
      <c r="F17" s="8">
        <f t="shared" ref="F17:F20" si="2">TRUNC((E17*D17),2)</f>
        <v>226.66</v>
      </c>
    </row>
    <row r="18" outlineLevel="1" spans="1:6">
      <c r="A18" s="5">
        <v>14</v>
      </c>
      <c r="B18" s="26" t="s">
        <v>250</v>
      </c>
      <c r="C18" s="5" t="s">
        <v>236</v>
      </c>
      <c r="D18" s="7">
        <v>42.83</v>
      </c>
      <c r="E18" s="5">
        <v>2</v>
      </c>
      <c r="F18" s="8">
        <f t="shared" si="2"/>
        <v>85.66</v>
      </c>
    </row>
    <row r="19" outlineLevel="1" spans="1:6">
      <c r="A19" s="5">
        <v>15</v>
      </c>
      <c r="B19" s="26" t="s">
        <v>251</v>
      </c>
      <c r="C19" s="5" t="s">
        <v>236</v>
      </c>
      <c r="D19" s="7">
        <v>97.99</v>
      </c>
      <c r="E19" s="5">
        <v>4</v>
      </c>
      <c r="F19" s="8">
        <f t="shared" si="2"/>
        <v>391.96</v>
      </c>
    </row>
    <row r="20" ht="25.5" outlineLevel="1" spans="1:6">
      <c r="A20" s="5">
        <v>16</v>
      </c>
      <c r="B20" s="26" t="s">
        <v>252</v>
      </c>
      <c r="C20" s="5" t="s">
        <v>236</v>
      </c>
      <c r="D20" s="7">
        <v>92.93</v>
      </c>
      <c r="E20" s="5">
        <v>2</v>
      </c>
      <c r="F20" s="8">
        <f t="shared" si="2"/>
        <v>185.86</v>
      </c>
    </row>
    <row r="21" outlineLevel="1" spans="1:6">
      <c r="A21" s="5"/>
      <c r="B21" s="26"/>
      <c r="C21" s="5"/>
      <c r="D21" s="7"/>
      <c r="E21" s="5"/>
      <c r="F21" s="8"/>
    </row>
    <row r="22" outlineLevel="1" spans="1:6">
      <c r="A22" s="1" t="s">
        <v>253</v>
      </c>
      <c r="B22" s="2"/>
      <c r="C22" s="1"/>
      <c r="D22" s="3"/>
      <c r="E22" s="1"/>
      <c r="F22" s="1"/>
    </row>
    <row r="23" ht="38.25" outlineLevel="1" spans="1:7">
      <c r="A23" s="5">
        <v>1</v>
      </c>
      <c r="B23" s="6" t="s">
        <v>254</v>
      </c>
      <c r="C23" s="5" t="s">
        <v>236</v>
      </c>
      <c r="D23" s="7">
        <v>31.97</v>
      </c>
      <c r="E23" s="27">
        <v>1</v>
      </c>
      <c r="F23" s="8">
        <f t="shared" ref="F23:F34" si="3">TRUNC((E23*D23),2)</f>
        <v>31.97</v>
      </c>
      <c r="G23" s="5"/>
    </row>
    <row r="24" ht="25.5" outlineLevel="1" spans="1:7">
      <c r="A24" s="5">
        <v>2</v>
      </c>
      <c r="B24" s="25" t="s">
        <v>255</v>
      </c>
      <c r="C24" s="21" t="s">
        <v>243</v>
      </c>
      <c r="D24" s="23">
        <v>75.02</v>
      </c>
      <c r="E24" s="27">
        <v>2</v>
      </c>
      <c r="F24" s="8">
        <f t="shared" si="3"/>
        <v>150.04</v>
      </c>
      <c r="G24" s="5"/>
    </row>
    <row r="25" ht="25.5" outlineLevel="1" spans="1:7">
      <c r="A25" s="5">
        <v>3</v>
      </c>
      <c r="B25" s="6" t="s">
        <v>256</v>
      </c>
      <c r="C25" s="21" t="s">
        <v>243</v>
      </c>
      <c r="D25" s="7">
        <v>92.72</v>
      </c>
      <c r="E25" s="27">
        <v>2</v>
      </c>
      <c r="F25" s="8">
        <f t="shared" si="3"/>
        <v>185.44</v>
      </c>
      <c r="G25" s="5"/>
    </row>
    <row r="26" ht="25.5" outlineLevel="1" spans="1:7">
      <c r="A26" s="5">
        <v>4</v>
      </c>
      <c r="B26" s="22" t="s">
        <v>257</v>
      </c>
      <c r="C26" s="21" t="s">
        <v>243</v>
      </c>
      <c r="D26" s="23">
        <v>64.18</v>
      </c>
      <c r="E26" s="5">
        <v>2</v>
      </c>
      <c r="F26" s="8">
        <f t="shared" si="3"/>
        <v>128.36</v>
      </c>
      <c r="G26" s="5"/>
    </row>
    <row r="27" ht="25.5" outlineLevel="1" spans="1:7">
      <c r="A27" s="5">
        <v>5</v>
      </c>
      <c r="B27" s="25" t="s">
        <v>258</v>
      </c>
      <c r="C27" s="5" t="s">
        <v>236</v>
      </c>
      <c r="D27" s="7">
        <v>24.66</v>
      </c>
      <c r="E27" s="27">
        <v>1</v>
      </c>
      <c r="F27" s="8">
        <f t="shared" si="3"/>
        <v>24.66</v>
      </c>
      <c r="G27" s="5"/>
    </row>
    <row r="28" ht="25.5" outlineLevel="1" spans="1:7">
      <c r="A28" s="5">
        <v>6</v>
      </c>
      <c r="B28" s="6" t="s">
        <v>259</v>
      </c>
      <c r="C28" s="5" t="s">
        <v>236</v>
      </c>
      <c r="D28" s="7">
        <v>52.28</v>
      </c>
      <c r="E28" s="5">
        <v>1</v>
      </c>
      <c r="F28" s="8">
        <f t="shared" si="3"/>
        <v>52.28</v>
      </c>
      <c r="G28" s="5"/>
    </row>
    <row r="29" ht="25.5" outlineLevel="1" spans="1:7">
      <c r="A29" s="5">
        <v>7</v>
      </c>
      <c r="B29" s="6" t="s">
        <v>260</v>
      </c>
      <c r="C29" s="5" t="s">
        <v>236</v>
      </c>
      <c r="D29" s="7">
        <v>294.63</v>
      </c>
      <c r="E29" s="5">
        <v>1</v>
      </c>
      <c r="F29" s="8">
        <f t="shared" si="3"/>
        <v>294.63</v>
      </c>
      <c r="G29" s="27"/>
    </row>
    <row r="30" outlineLevel="1" spans="1:7">
      <c r="A30" s="5">
        <v>8</v>
      </c>
      <c r="B30" s="6" t="s">
        <v>261</v>
      </c>
      <c r="C30" s="21" t="s">
        <v>243</v>
      </c>
      <c r="D30" s="7">
        <v>7.72</v>
      </c>
      <c r="E30" s="5">
        <v>6</v>
      </c>
      <c r="F30" s="8">
        <f t="shared" si="3"/>
        <v>46.32</v>
      </c>
      <c r="G30" s="27"/>
    </row>
    <row r="31" ht="25.5" outlineLevel="1" spans="1:7">
      <c r="A31" s="5">
        <v>9</v>
      </c>
      <c r="B31" s="6" t="s">
        <v>262</v>
      </c>
      <c r="C31" s="5" t="s">
        <v>236</v>
      </c>
      <c r="D31" s="7">
        <v>7.7</v>
      </c>
      <c r="E31" s="5">
        <v>2</v>
      </c>
      <c r="F31" s="8">
        <f t="shared" si="3"/>
        <v>15.4</v>
      </c>
      <c r="G31" s="27"/>
    </row>
    <row r="32" outlineLevel="1" spans="1:7">
      <c r="A32" s="5">
        <v>10</v>
      </c>
      <c r="B32" s="6" t="s">
        <v>263</v>
      </c>
      <c r="C32" s="5" t="s">
        <v>236</v>
      </c>
      <c r="D32" s="7">
        <v>10.14</v>
      </c>
      <c r="E32" s="5">
        <v>2</v>
      </c>
      <c r="F32" s="8">
        <f t="shared" si="3"/>
        <v>20.28</v>
      </c>
      <c r="G32" s="27"/>
    </row>
    <row r="33" outlineLevel="1" spans="1:7">
      <c r="A33" s="5">
        <v>11</v>
      </c>
      <c r="B33" s="6" t="s">
        <v>264</v>
      </c>
      <c r="C33" s="5" t="s">
        <v>236</v>
      </c>
      <c r="D33" s="7">
        <v>32.31</v>
      </c>
      <c r="E33" s="27">
        <v>4</v>
      </c>
      <c r="F33" s="8">
        <f t="shared" si="3"/>
        <v>129.24</v>
      </c>
      <c r="G33" s="27"/>
    </row>
    <row r="34" ht="25.5" outlineLevel="1" spans="1:7">
      <c r="A34" s="5">
        <v>12</v>
      </c>
      <c r="B34" s="6" t="s">
        <v>265</v>
      </c>
      <c r="C34" s="5" t="s">
        <v>236</v>
      </c>
      <c r="D34" s="7">
        <v>3.28</v>
      </c>
      <c r="E34" s="27">
        <v>12</v>
      </c>
      <c r="F34" s="8">
        <f t="shared" si="3"/>
        <v>39.36</v>
      </c>
      <c r="G34" s="27"/>
    </row>
    <row r="35" outlineLevel="1" spans="1:6">
      <c r="A35" s="1" t="s">
        <v>266</v>
      </c>
      <c r="B35" s="2"/>
      <c r="C35" s="1"/>
      <c r="D35" s="3"/>
      <c r="E35" s="1"/>
      <c r="F35" s="1"/>
    </row>
    <row r="36" ht="21.75" customHeight="1" outlineLevel="1" spans="1:6">
      <c r="A36" s="13" t="s">
        <v>23</v>
      </c>
      <c r="B36" s="13" t="s">
        <v>230</v>
      </c>
      <c r="C36" s="13" t="s">
        <v>267</v>
      </c>
      <c r="D36" s="13" t="s">
        <v>232</v>
      </c>
      <c r="E36" s="13" t="s">
        <v>233</v>
      </c>
      <c r="F36" s="13" t="s">
        <v>234</v>
      </c>
    </row>
    <row r="37" outlineLevel="1" spans="1:6">
      <c r="A37" s="5">
        <v>1</v>
      </c>
      <c r="B37" s="6" t="s">
        <v>268</v>
      </c>
      <c r="C37" s="5" t="s">
        <v>269</v>
      </c>
      <c r="D37" s="7">
        <v>46.87</v>
      </c>
      <c r="E37" s="5">
        <v>1</v>
      </c>
      <c r="F37" s="8">
        <f t="shared" ref="F37:F50" si="4">TRUNC((E37*D37),2)</f>
        <v>46.87</v>
      </c>
    </row>
    <row r="38" outlineLevel="1" spans="1:6">
      <c r="A38" s="5">
        <v>2</v>
      </c>
      <c r="B38" s="6" t="s">
        <v>270</v>
      </c>
      <c r="C38" s="5" t="s">
        <v>236</v>
      </c>
      <c r="D38" s="7">
        <v>8.92</v>
      </c>
      <c r="E38" s="5">
        <v>1</v>
      </c>
      <c r="F38" s="8">
        <f t="shared" si="4"/>
        <v>8.92</v>
      </c>
    </row>
    <row r="39" outlineLevel="1" spans="1:6">
      <c r="A39" s="5">
        <v>3</v>
      </c>
      <c r="B39" s="6" t="s">
        <v>271</v>
      </c>
      <c r="C39" s="5" t="s">
        <v>236</v>
      </c>
      <c r="D39" s="7">
        <v>34.42</v>
      </c>
      <c r="E39" s="5">
        <v>1</v>
      </c>
      <c r="F39" s="8">
        <f t="shared" si="4"/>
        <v>34.42</v>
      </c>
    </row>
    <row r="40" outlineLevel="1" spans="1:6">
      <c r="A40" s="5">
        <v>4</v>
      </c>
      <c r="B40" s="6" t="s">
        <v>272</v>
      </c>
      <c r="C40" s="5" t="s">
        <v>269</v>
      </c>
      <c r="D40" s="7">
        <v>13.61</v>
      </c>
      <c r="E40" s="5">
        <v>1</v>
      </c>
      <c r="F40" s="8">
        <f t="shared" si="4"/>
        <v>13.61</v>
      </c>
    </row>
    <row r="41" outlineLevel="1" spans="1:6">
      <c r="A41" s="5">
        <v>5</v>
      </c>
      <c r="B41" s="6" t="s">
        <v>273</v>
      </c>
      <c r="C41" s="5" t="s">
        <v>236</v>
      </c>
      <c r="D41" s="7">
        <v>1.96</v>
      </c>
      <c r="E41" s="5">
        <v>10</v>
      </c>
      <c r="F41" s="8">
        <f t="shared" si="4"/>
        <v>19.6</v>
      </c>
    </row>
    <row r="42" outlineLevel="1" spans="1:6">
      <c r="A42" s="5">
        <v>6</v>
      </c>
      <c r="B42" s="6" t="s">
        <v>274</v>
      </c>
      <c r="C42" s="5" t="s">
        <v>236</v>
      </c>
      <c r="D42" s="7">
        <v>14.48</v>
      </c>
      <c r="E42" s="5">
        <v>2</v>
      </c>
      <c r="F42" s="8">
        <f t="shared" si="4"/>
        <v>28.96</v>
      </c>
    </row>
    <row r="43" outlineLevel="1" spans="1:6">
      <c r="A43" s="5">
        <v>7</v>
      </c>
      <c r="B43" s="6" t="s">
        <v>275</v>
      </c>
      <c r="C43" s="5" t="s">
        <v>236</v>
      </c>
      <c r="D43" s="7">
        <v>1.97</v>
      </c>
      <c r="E43" s="5">
        <v>5</v>
      </c>
      <c r="F43" s="8">
        <f t="shared" si="4"/>
        <v>9.85</v>
      </c>
    </row>
    <row r="44" outlineLevel="1" spans="1:6">
      <c r="A44" s="5">
        <v>8</v>
      </c>
      <c r="B44" s="6" t="s">
        <v>276</v>
      </c>
      <c r="C44" s="5" t="s">
        <v>236</v>
      </c>
      <c r="D44" s="7">
        <v>7.96</v>
      </c>
      <c r="E44" s="5">
        <v>2</v>
      </c>
      <c r="F44" s="8">
        <f t="shared" si="4"/>
        <v>15.92</v>
      </c>
    </row>
    <row r="45" outlineLevel="1" spans="1:6">
      <c r="A45" s="5">
        <v>9</v>
      </c>
      <c r="B45" s="6" t="s">
        <v>277</v>
      </c>
      <c r="C45" s="5" t="s">
        <v>236</v>
      </c>
      <c r="D45" s="7">
        <v>6.06</v>
      </c>
      <c r="E45" s="5">
        <v>2</v>
      </c>
      <c r="F45" s="8">
        <f t="shared" si="4"/>
        <v>12.12</v>
      </c>
    </row>
    <row r="46" outlineLevel="1" spans="1:6">
      <c r="A46" s="5">
        <v>10</v>
      </c>
      <c r="B46" s="6" t="s">
        <v>278</v>
      </c>
      <c r="C46" s="5" t="s">
        <v>236</v>
      </c>
      <c r="D46" s="7">
        <v>400.78</v>
      </c>
      <c r="E46" s="5">
        <v>1</v>
      </c>
      <c r="F46" s="8">
        <f t="shared" si="4"/>
        <v>400.78</v>
      </c>
    </row>
    <row r="47" outlineLevel="1" spans="1:6">
      <c r="A47" s="5">
        <v>11</v>
      </c>
      <c r="B47" s="6" t="s">
        <v>279</v>
      </c>
      <c r="C47" s="5" t="s">
        <v>236</v>
      </c>
      <c r="D47" s="7">
        <v>24.9</v>
      </c>
      <c r="E47" s="5">
        <v>1</v>
      </c>
      <c r="F47" s="8">
        <f t="shared" si="4"/>
        <v>24.9</v>
      </c>
    </row>
    <row r="48" outlineLevel="1" spans="1:6">
      <c r="A48" s="5">
        <v>12</v>
      </c>
      <c r="B48" s="6" t="s">
        <v>280</v>
      </c>
      <c r="C48" s="5" t="s">
        <v>236</v>
      </c>
      <c r="D48" s="7">
        <v>108.1</v>
      </c>
      <c r="E48" s="5">
        <v>1</v>
      </c>
      <c r="F48" s="8">
        <f t="shared" si="4"/>
        <v>108.1</v>
      </c>
    </row>
    <row r="49" outlineLevel="1" spans="1:6">
      <c r="A49" s="5">
        <v>13</v>
      </c>
      <c r="B49" s="6" t="s">
        <v>281</v>
      </c>
      <c r="C49" s="5" t="s">
        <v>236</v>
      </c>
      <c r="D49" s="7">
        <v>1188.22</v>
      </c>
      <c r="E49" s="5">
        <v>1</v>
      </c>
      <c r="F49" s="8">
        <f t="shared" si="4"/>
        <v>1188.22</v>
      </c>
    </row>
    <row r="50" outlineLevel="1" spans="1:6">
      <c r="A50" s="5"/>
      <c r="B50" s="6"/>
      <c r="C50" s="5"/>
      <c r="D50" s="7"/>
      <c r="E50" s="5"/>
      <c r="F50" s="8">
        <f t="shared" si="4"/>
        <v>0</v>
      </c>
    </row>
    <row r="51" spans="1:6">
      <c r="A51" s="15" t="s">
        <v>282</v>
      </c>
      <c r="B51" s="15"/>
      <c r="C51" s="15"/>
      <c r="D51" s="15"/>
      <c r="E51" s="15"/>
      <c r="F51" s="16">
        <f>SUM(F5:F50)</f>
        <v>6072.45</v>
      </c>
    </row>
    <row r="52" spans="1:6">
      <c r="A52" s="15" t="s">
        <v>283</v>
      </c>
      <c r="B52" s="15"/>
      <c r="C52" s="15"/>
      <c r="D52" s="15"/>
      <c r="E52" s="15"/>
      <c r="F52" s="16">
        <f>F51/12</f>
        <v>506.0375</v>
      </c>
    </row>
    <row r="55" spans="1:6">
      <c r="A55" s="18" t="s">
        <v>284</v>
      </c>
      <c r="B55" s="19"/>
      <c r="C55" s="18"/>
      <c r="D55" s="20"/>
      <c r="E55" s="18"/>
      <c r="F55" s="18"/>
    </row>
    <row r="56" outlineLevel="1" spans="1:6">
      <c r="A56" s="1" t="s">
        <v>229</v>
      </c>
      <c r="B56" s="2"/>
      <c r="C56" s="1"/>
      <c r="D56" s="3"/>
      <c r="E56" s="1"/>
      <c r="F56" s="1"/>
    </row>
    <row r="57" outlineLevel="1" spans="1:6">
      <c r="A57" s="4" t="s">
        <v>23</v>
      </c>
      <c r="B57" s="4" t="s">
        <v>230</v>
      </c>
      <c r="C57" s="4" t="s">
        <v>231</v>
      </c>
      <c r="D57" s="4" t="s">
        <v>232</v>
      </c>
      <c r="E57" s="4" t="s">
        <v>233</v>
      </c>
      <c r="F57" s="4" t="s">
        <v>234</v>
      </c>
    </row>
    <row r="58" outlineLevel="1" spans="1:6">
      <c r="A58" s="21">
        <f>$A5</f>
        <v>1</v>
      </c>
      <c r="B58" s="22" t="str">
        <f>$B5</f>
        <v>Boné árabe em brim 100% algodão para proteção da face em trabalhos a céu aberto.</v>
      </c>
      <c r="C58" s="5" t="str">
        <f>$C5</f>
        <v>UND</v>
      </c>
      <c r="D58" s="23">
        <f>$D5</f>
        <v>25.45</v>
      </c>
      <c r="E58" s="21">
        <f>$E5</f>
        <v>2</v>
      </c>
      <c r="F58" s="24">
        <f t="shared" ref="F58:F77" si="5">TRUNC((E58*D58),2)</f>
        <v>50.9</v>
      </c>
    </row>
    <row r="59" outlineLevel="1" spans="1:6">
      <c r="A59" s="21">
        <f>$A6</f>
        <v>2</v>
      </c>
      <c r="B59" s="22" t="str">
        <f>$B6</f>
        <v>Calça com cós de elástico, dois bolsos frontais e dois bolsos na traseira, confeccionado em brim 100% algodão, sem partes metálicas.</v>
      </c>
      <c r="C59" s="5" t="str">
        <f>$C6</f>
        <v>UND</v>
      </c>
      <c r="D59" s="23">
        <f>$D6</f>
        <v>66.49</v>
      </c>
      <c r="E59" s="21">
        <f>$E6</f>
        <v>4</v>
      </c>
      <c r="F59" s="24">
        <f t="shared" si="5"/>
        <v>265.96</v>
      </c>
    </row>
    <row r="60" outlineLevel="1" spans="1:6">
      <c r="A60" s="21">
        <f>$A7</f>
        <v>3</v>
      </c>
      <c r="B60" s="22" t="str">
        <f>$B7</f>
        <v>Camisa com gola tipo italiana, com mangas curtas, identificação da empresa na parte frontal, confeccionada em brim 100% algodão.</v>
      </c>
      <c r="C60" s="5" t="str">
        <f>$C7</f>
        <v>UND</v>
      </c>
      <c r="D60" s="23">
        <f>$D7</f>
        <v>73.6</v>
      </c>
      <c r="E60" s="21">
        <f>$E7</f>
        <v>4</v>
      </c>
      <c r="F60" s="24">
        <f t="shared" si="5"/>
        <v>294.4</v>
      </c>
    </row>
    <row r="61" ht="25.5" outlineLevel="1" spans="1:6">
      <c r="A61" s="21">
        <f>$A8</f>
        <v>4</v>
      </c>
      <c r="B61" s="22" t="str">
        <f>$B8</f>
        <v>Camisa tipo Polo em Piquet de Malha – 50% algodão e 50% poliéster,  com mangas curtas, identificação da empresa na parte frontal, na cor Branca.</v>
      </c>
      <c r="C61" s="5" t="str">
        <f>$C8</f>
        <v>UND</v>
      </c>
      <c r="D61" s="23">
        <f>$D8</f>
        <v>44.95</v>
      </c>
      <c r="E61" s="21">
        <f>$E8</f>
        <v>4</v>
      </c>
      <c r="F61" s="24">
        <f t="shared" si="5"/>
        <v>179.8</v>
      </c>
    </row>
    <row r="62" ht="25.5" outlineLevel="1" spans="1:6">
      <c r="A62" s="21">
        <f>$A10</f>
        <v>6</v>
      </c>
      <c r="B62" s="22" t="str">
        <f>$B10</f>
        <v>CRACHÁ DE IDENTIFICAÇÃO – EM PVC, COM SUPORTE E CORDÃO. IMPRESSAO - contendo logomarca da empresa, foto e nome completo do funcionário</v>
      </c>
      <c r="C62" s="5" t="str">
        <f>$C10</f>
        <v>UND</v>
      </c>
      <c r="D62" s="23">
        <f>$D10</f>
        <v>18.5</v>
      </c>
      <c r="E62" s="21">
        <f>$E10</f>
        <v>1</v>
      </c>
      <c r="F62" s="24">
        <f t="shared" si="5"/>
        <v>18.5</v>
      </c>
    </row>
    <row r="63" ht="25.5" outlineLevel="1" spans="1:6">
      <c r="A63" s="21">
        <f>$A11</f>
        <v>7</v>
      </c>
      <c r="B63" s="22" t="str">
        <f>$B11</f>
        <v>Manguito Proteção UV 50: Dimensões Aproximadas: P: 9x27,7 cm (L x C), G: 9,5x41 cm (L x P), Composição: 94% Poliamida e 6% Elastano; Proteção UV, Antimicrobial, Seamless Dry, Proteção Solar: Com FPS; na cor preta.</v>
      </c>
      <c r="C63" s="5" t="str">
        <f>$C11</f>
        <v>PAR</v>
      </c>
      <c r="D63" s="23">
        <f>$D11</f>
        <v>29.91</v>
      </c>
      <c r="E63" s="21">
        <f>$E11</f>
        <v>2</v>
      </c>
      <c r="F63" s="24">
        <f t="shared" si="5"/>
        <v>59.82</v>
      </c>
    </row>
    <row r="64" outlineLevel="1" spans="1:6">
      <c r="A64" s="21">
        <f>$A12</f>
        <v>8</v>
      </c>
      <c r="B64" s="22" t="str">
        <f>$B12</f>
        <v>Meia, modelo cano alto , composição: 88% Algodão, 2% Lycra e 10% Poliamida, na cor preta.</v>
      </c>
      <c r="C64" s="5" t="str">
        <f>$C12</f>
        <v>PAR</v>
      </c>
      <c r="D64" s="23">
        <f>$D12</f>
        <v>16.97</v>
      </c>
      <c r="E64" s="21">
        <f>$E12</f>
        <v>4</v>
      </c>
      <c r="F64" s="24">
        <f t="shared" si="5"/>
        <v>67.88</v>
      </c>
    </row>
    <row r="65" outlineLevel="1" spans="1:6">
      <c r="A65" s="21"/>
      <c r="B65" s="22"/>
      <c r="C65" s="21"/>
      <c r="D65" s="23"/>
      <c r="E65" s="21"/>
      <c r="F65" s="24"/>
    </row>
    <row r="66" outlineLevel="1" spans="1:6">
      <c r="A66" s="1" t="s">
        <v>253</v>
      </c>
      <c r="B66" s="2"/>
      <c r="C66" s="1"/>
      <c r="D66" s="3"/>
      <c r="E66" s="1"/>
      <c r="F66" s="1"/>
    </row>
    <row r="67" ht="38.25" outlineLevel="1" spans="1:6">
      <c r="A67" s="5">
        <f t="shared" ref="A67:E78" si="6">A23</f>
        <v>1</v>
      </c>
      <c r="B67" s="28" t="str">
        <f t="shared" si="6"/>
        <v>Abafador de Ruídos - Tipo Concha; Haste regulável em plástico ABS, Almofadas de espuma de poliuretano revestidas com lâminas em PVC e conchas em ABS; Certificado de Aprovação - CA: 37272; Aplicação: Redução da exposição a ruídos em níveis perigosos e demais sons não desejados</v>
      </c>
      <c r="C67" s="5" t="str">
        <f t="shared" si="6"/>
        <v>UND</v>
      </c>
      <c r="D67" s="7">
        <f t="shared" si="6"/>
        <v>31.97</v>
      </c>
      <c r="E67" s="27">
        <f t="shared" si="6"/>
        <v>1</v>
      </c>
      <c r="F67" s="24">
        <f t="shared" si="5"/>
        <v>31.97</v>
      </c>
    </row>
    <row r="68" ht="25.5" outlineLevel="1" spans="1:6">
      <c r="A68" s="5">
        <f t="shared" si="6"/>
        <v>2</v>
      </c>
      <c r="B68" s="28" t="str">
        <f t="shared" si="6"/>
        <v>Calçado de segurança tipo botina, confeccionado em couro vaqueta, fechamento em elástico, com biqueira de aço, solado em poliuretano bidensidade.</v>
      </c>
      <c r="C68" s="5" t="str">
        <f t="shared" si="6"/>
        <v>PAR</v>
      </c>
      <c r="D68" s="7">
        <f t="shared" si="6"/>
        <v>75.02</v>
      </c>
      <c r="E68" s="27">
        <f t="shared" si="6"/>
        <v>2</v>
      </c>
      <c r="F68" s="24">
        <f t="shared" si="5"/>
        <v>150.04</v>
      </c>
    </row>
    <row r="69" ht="25.5" outlineLevel="1" spans="1:6">
      <c r="A69" s="5">
        <f t="shared" si="6"/>
        <v>3</v>
      </c>
      <c r="B69" s="28" t="str">
        <f t="shared" si="6"/>
        <v>Calçado de segurança tipo botina, confeccionado em couro vaqueta, fechamento em elástico, com biqueira de composite, solado em poliuretano bidensidade, indicado para proteção dos pés contra riscos de natureza leve, agentes abrasivos, escoriantes e choques elétricos.</v>
      </c>
      <c r="C69" s="5" t="str">
        <f t="shared" si="6"/>
        <v>PAR</v>
      </c>
      <c r="D69" s="7">
        <f t="shared" si="6"/>
        <v>92.72</v>
      </c>
      <c r="E69" s="27">
        <f t="shared" si="6"/>
        <v>2</v>
      </c>
      <c r="F69" s="24">
        <f t="shared" si="5"/>
        <v>185.44</v>
      </c>
    </row>
    <row r="70" ht="25.5" outlineLevel="1" spans="1:6">
      <c r="A70" s="5">
        <f t="shared" si="6"/>
        <v>4</v>
      </c>
      <c r="B70" s="28" t="str">
        <f t="shared" si="6"/>
        <v>Calçado ocupacional de uso profissional, tipo bota PVC cano longo, impermeável, confeccionado em policloreto de vinila (PVC), com resistência química, sem biqueira, propriedades antiderrapantes, para uso em locais alagadiços.</v>
      </c>
      <c r="C70" s="5" t="str">
        <f t="shared" si="6"/>
        <v>PAR</v>
      </c>
      <c r="D70" s="7">
        <f t="shared" si="6"/>
        <v>64.18</v>
      </c>
      <c r="E70" s="27">
        <f t="shared" si="6"/>
        <v>2</v>
      </c>
      <c r="F70" s="24">
        <f t="shared" si="5"/>
        <v>128.36</v>
      </c>
    </row>
    <row r="71" ht="25.5" outlineLevel="1" spans="1:6">
      <c r="A71" s="5">
        <f t="shared" si="6"/>
        <v>5</v>
      </c>
      <c r="B71" s="28" t="str">
        <f t="shared" si="6"/>
        <v>Capacete de segurança, tipo II classe A, aba frontal, com carneira e jugular. Regulagem de tamanho através de ajuste simples, cor azul, com selo de marcação do INMETRO.</v>
      </c>
      <c r="C71" s="5" t="str">
        <f t="shared" si="6"/>
        <v>UND</v>
      </c>
      <c r="D71" s="7">
        <f t="shared" si="6"/>
        <v>24.66</v>
      </c>
      <c r="E71" s="27">
        <f t="shared" si="6"/>
        <v>1</v>
      </c>
      <c r="F71" s="24">
        <f t="shared" si="5"/>
        <v>24.66</v>
      </c>
    </row>
    <row r="72" ht="25.5" outlineLevel="1" spans="1:6">
      <c r="A72" s="5">
        <f t="shared" si="6"/>
        <v>6</v>
      </c>
      <c r="B72" s="28" t="str">
        <f t="shared" si="6"/>
        <v>Cinta ergonômica com suspensório, com elástico reforçado com fileiras duplas na região lombar e 5 flanges de PVC maleável, costura em nylon de alta resistência. Velcro de máxima aderência, com faixa refletiva de 30mm. Na cor Preta.</v>
      </c>
      <c r="C72" s="5" t="str">
        <f t="shared" si="6"/>
        <v>UND</v>
      </c>
      <c r="D72" s="7">
        <f t="shared" si="6"/>
        <v>52.28</v>
      </c>
      <c r="E72" s="27">
        <f t="shared" si="6"/>
        <v>1</v>
      </c>
      <c r="F72" s="24">
        <f t="shared" si="5"/>
        <v>52.28</v>
      </c>
    </row>
    <row r="73" ht="25.5" outlineLevel="1" spans="1:6">
      <c r="A73" s="5">
        <f t="shared" si="6"/>
        <v>7</v>
      </c>
      <c r="B73" s="28" t="str">
        <f t="shared" si="6"/>
        <v>Conjunto cinto de segurança tipo paraquedista com talabarte duplo e kit trava queda (o cinto de segurança e o talabarte deverão ter o mesmo C.A)</v>
      </c>
      <c r="C73" s="5" t="str">
        <f t="shared" si="6"/>
        <v>UND</v>
      </c>
      <c r="D73" s="7">
        <f t="shared" si="6"/>
        <v>294.63</v>
      </c>
      <c r="E73" s="27">
        <f t="shared" si="6"/>
        <v>1</v>
      </c>
      <c r="F73" s="24">
        <f t="shared" si="5"/>
        <v>294.63</v>
      </c>
    </row>
    <row r="74" outlineLevel="1" spans="1:6">
      <c r="A74" s="5">
        <f t="shared" si="6"/>
        <v>8</v>
      </c>
      <c r="B74" s="28" t="str">
        <f t="shared" si="6"/>
        <v>Luva de segurança confeccionada em malha tricotada 4 fios algodão, palma com pigmento de PVC, cano curto, para uso em serviços gerais.</v>
      </c>
      <c r="C74" s="5" t="str">
        <f t="shared" si="6"/>
        <v>PAR</v>
      </c>
      <c r="D74" s="7">
        <f t="shared" si="6"/>
        <v>7.72</v>
      </c>
      <c r="E74" s="27">
        <f t="shared" si="6"/>
        <v>6</v>
      </c>
      <c r="F74" s="24">
        <f t="shared" si="5"/>
        <v>46.32</v>
      </c>
    </row>
    <row r="75" ht="25.5" outlineLevel="1" spans="1:6">
      <c r="A75" s="5">
        <f t="shared" si="6"/>
        <v>9</v>
      </c>
      <c r="B75" s="28" t="str">
        <f t="shared" si="6"/>
        <v>Óculos de proteção individual com lentes incolor, armação em policarbonato, lente em policarbonato, anti-embaçante e anti-risco. Modelo de sobreposição (p/ser usado sobre óculos graduados).</v>
      </c>
      <c r="C75" s="5" t="str">
        <f t="shared" si="6"/>
        <v>UND</v>
      </c>
      <c r="D75" s="7">
        <f t="shared" si="6"/>
        <v>7.7</v>
      </c>
      <c r="E75" s="27">
        <f t="shared" si="6"/>
        <v>2</v>
      </c>
      <c r="F75" s="24">
        <f t="shared" si="5"/>
        <v>15.4</v>
      </c>
    </row>
    <row r="76" outlineLevel="1" spans="1:6">
      <c r="A76" s="5">
        <f t="shared" si="6"/>
        <v>10</v>
      </c>
      <c r="B76" s="28" t="str">
        <f t="shared" si="6"/>
        <v>Protetor auricular, tipo plug de três flanges, material silicone, características adicionais anti-alérgico/atóxico.</v>
      </c>
      <c r="C76" s="5" t="str">
        <f t="shared" si="6"/>
        <v>UND</v>
      </c>
      <c r="D76" s="7">
        <f t="shared" si="6"/>
        <v>10.14</v>
      </c>
      <c r="E76" s="27">
        <f t="shared" si="6"/>
        <v>2</v>
      </c>
      <c r="F76" s="24">
        <f t="shared" si="5"/>
        <v>20.28</v>
      </c>
    </row>
    <row r="77" outlineLevel="1" spans="1:6">
      <c r="A77" s="5">
        <f t="shared" si="6"/>
        <v>11</v>
      </c>
      <c r="B77" s="28" t="str">
        <f t="shared" si="6"/>
        <v>Protetor solar fator de proteção FPS 30 ou superior.</v>
      </c>
      <c r="C77" s="5" t="str">
        <f t="shared" si="6"/>
        <v>UND</v>
      </c>
      <c r="D77" s="7">
        <f t="shared" si="6"/>
        <v>32.31</v>
      </c>
      <c r="E77" s="27">
        <f t="shared" si="6"/>
        <v>4</v>
      </c>
      <c r="F77" s="24">
        <f t="shared" si="5"/>
        <v>129.24</v>
      </c>
    </row>
    <row r="78" ht="25.5" outlineLevel="1" spans="1:6">
      <c r="A78" s="5">
        <f t="shared" si="6"/>
        <v>12</v>
      </c>
      <c r="B78" s="28" t="str">
        <f t="shared" si="6"/>
        <v>Respirador semifacial PFF2 dobrável, descartável, sem válvula. Indicado para proteção respiratória em ambientes hospitalares contra presença de aerodispersóides e outros agentes biológicos, aplicando-se ainda contra fumos, névoas e poeiras tóxicas.</v>
      </c>
      <c r="C78" s="5" t="str">
        <f t="shared" si="6"/>
        <v>UND</v>
      </c>
      <c r="D78" s="7">
        <f t="shared" si="6"/>
        <v>3.28</v>
      </c>
      <c r="E78" s="27">
        <f t="shared" si="6"/>
        <v>12</v>
      </c>
      <c r="F78" s="24">
        <f t="shared" ref="F78" si="7">TRUNC((E78*D78),2)</f>
        <v>39.36</v>
      </c>
    </row>
    <row r="79" outlineLevel="1"/>
    <row r="80" outlineLevel="1" spans="1:6">
      <c r="A80" s="1" t="s">
        <v>266</v>
      </c>
      <c r="B80" s="2"/>
      <c r="C80" s="1"/>
      <c r="D80" s="3"/>
      <c r="E80" s="1"/>
      <c r="F80" s="1"/>
    </row>
    <row r="81" ht="15" outlineLevel="1" spans="1:6">
      <c r="A81" s="13" t="s">
        <v>23</v>
      </c>
      <c r="B81" s="13" t="s">
        <v>230</v>
      </c>
      <c r="C81" s="13" t="s">
        <v>267</v>
      </c>
      <c r="D81" s="13" t="s">
        <v>232</v>
      </c>
      <c r="E81" s="13" t="s">
        <v>233</v>
      </c>
      <c r="F81" s="13" t="s">
        <v>234</v>
      </c>
    </row>
    <row r="82" outlineLevel="1" spans="1:6">
      <c r="A82" s="5">
        <f t="shared" ref="A82:E93" si="8">A37</f>
        <v>1</v>
      </c>
      <c r="B82" s="28" t="str">
        <f t="shared" si="8"/>
        <v>Caixa plástica tipo maleta para acondicionamento do Kit</v>
      </c>
      <c r="C82" s="5" t="str">
        <f t="shared" si="8"/>
        <v>CAIXA</v>
      </c>
      <c r="D82" s="7">
        <f t="shared" si="8"/>
        <v>46.87</v>
      </c>
      <c r="E82" s="5">
        <f t="shared" si="8"/>
        <v>1</v>
      </c>
      <c r="F82" s="8">
        <f t="shared" ref="F82:F93" si="9">TRUNC((E82*D82),2)</f>
        <v>46.87</v>
      </c>
    </row>
    <row r="83" outlineLevel="1" spans="1:6">
      <c r="A83" s="5">
        <f t="shared" si="8"/>
        <v>2</v>
      </c>
      <c r="B83" s="28" t="str">
        <f t="shared" si="8"/>
        <v>Tesoura sem ponta, aço inoxidável, cabo de polipropileno.</v>
      </c>
      <c r="C83" s="5" t="str">
        <f t="shared" si="8"/>
        <v>UND</v>
      </c>
      <c r="D83" s="7">
        <f t="shared" si="8"/>
        <v>8.92</v>
      </c>
      <c r="E83" s="5">
        <f t="shared" si="8"/>
        <v>1</v>
      </c>
      <c r="F83" s="8">
        <f t="shared" si="9"/>
        <v>8.92</v>
      </c>
    </row>
    <row r="84" outlineLevel="1" spans="1:6">
      <c r="A84" s="5">
        <f t="shared" si="8"/>
        <v>3</v>
      </c>
      <c r="B84" s="28" t="str">
        <f t="shared" si="8"/>
        <v>Luvas de procedimento látex, tamanho G. Caixa com 100 unidades.</v>
      </c>
      <c r="C84" s="5" t="str">
        <f t="shared" si="8"/>
        <v>UND</v>
      </c>
      <c r="D84" s="7">
        <f t="shared" si="8"/>
        <v>34.42</v>
      </c>
      <c r="E84" s="5">
        <f t="shared" si="8"/>
        <v>1</v>
      </c>
      <c r="F84" s="8">
        <f t="shared" si="9"/>
        <v>34.42</v>
      </c>
    </row>
    <row r="85" outlineLevel="1" spans="1:6">
      <c r="A85" s="5">
        <f t="shared" si="8"/>
        <v>4</v>
      </c>
      <c r="B85" s="28" t="str">
        <f t="shared" si="8"/>
        <v>Máscara descartável, tripla camada, com elástico, caixa com 50 unidades</v>
      </c>
      <c r="C85" s="5" t="str">
        <f t="shared" si="8"/>
        <v>CAIXA</v>
      </c>
      <c r="D85" s="7">
        <f t="shared" si="8"/>
        <v>13.61</v>
      </c>
      <c r="E85" s="5">
        <f t="shared" si="8"/>
        <v>1</v>
      </c>
      <c r="F85" s="8">
        <f t="shared" si="9"/>
        <v>13.61</v>
      </c>
    </row>
    <row r="86" outlineLevel="1" spans="1:6">
      <c r="A86" s="5">
        <f t="shared" si="8"/>
        <v>5</v>
      </c>
      <c r="B86" s="28" t="str">
        <f t="shared" si="8"/>
        <v>Gaze 7,5 x 7,5 cm, pacote com 10 unidades</v>
      </c>
      <c r="C86" s="5" t="str">
        <f t="shared" si="8"/>
        <v>UND</v>
      </c>
      <c r="D86" s="7">
        <f t="shared" si="8"/>
        <v>1.96</v>
      </c>
      <c r="E86" s="5">
        <f t="shared" si="8"/>
        <v>10</v>
      </c>
      <c r="F86" s="8">
        <f t="shared" si="9"/>
        <v>19.6</v>
      </c>
    </row>
    <row r="87" outlineLevel="1" spans="1:6">
      <c r="A87" s="5">
        <f t="shared" si="8"/>
        <v>6</v>
      </c>
      <c r="B87" s="28" t="str">
        <f t="shared" si="8"/>
        <v>Esparadrapo 5cm X 4,5m</v>
      </c>
      <c r="C87" s="5" t="str">
        <f t="shared" si="8"/>
        <v>UND</v>
      </c>
      <c r="D87" s="7">
        <f t="shared" si="8"/>
        <v>14.48</v>
      </c>
      <c r="E87" s="5">
        <f t="shared" si="8"/>
        <v>2</v>
      </c>
      <c r="F87" s="8">
        <f t="shared" si="9"/>
        <v>28.96</v>
      </c>
    </row>
    <row r="88" outlineLevel="1" spans="1:6">
      <c r="A88" s="5">
        <f t="shared" si="8"/>
        <v>7</v>
      </c>
      <c r="B88" s="28" t="str">
        <f t="shared" si="8"/>
        <v>Atadura de crepe 10cm x 1,8m</v>
      </c>
      <c r="C88" s="5" t="str">
        <f t="shared" si="8"/>
        <v>UND</v>
      </c>
      <c r="D88" s="7">
        <f t="shared" si="8"/>
        <v>1.97</v>
      </c>
      <c r="E88" s="5">
        <f t="shared" si="8"/>
        <v>5</v>
      </c>
      <c r="F88" s="8">
        <f t="shared" si="9"/>
        <v>9.85</v>
      </c>
    </row>
    <row r="89" outlineLevel="1" spans="1:6">
      <c r="A89" s="5">
        <f t="shared" si="8"/>
        <v>8</v>
      </c>
      <c r="B89" s="28" t="str">
        <f t="shared" si="8"/>
        <v>Soro fisiológico SF 0,9%, frasco com 250 Ml</v>
      </c>
      <c r="C89" s="5" t="str">
        <f t="shared" si="8"/>
        <v>UND</v>
      </c>
      <c r="D89" s="7">
        <f t="shared" si="8"/>
        <v>7.96</v>
      </c>
      <c r="E89" s="5">
        <f t="shared" si="8"/>
        <v>2</v>
      </c>
      <c r="F89" s="8">
        <f t="shared" si="9"/>
        <v>15.92</v>
      </c>
    </row>
    <row r="90" outlineLevel="1" spans="1:6">
      <c r="A90" s="5">
        <f t="shared" si="8"/>
        <v>9</v>
      </c>
      <c r="B90" s="28" t="str">
        <f t="shared" si="8"/>
        <v>Antisséptico degermante 2%, frasco com 100ml</v>
      </c>
      <c r="C90" s="5" t="str">
        <f t="shared" si="8"/>
        <v>UND</v>
      </c>
      <c r="D90" s="7">
        <f t="shared" si="8"/>
        <v>6.06</v>
      </c>
      <c r="E90" s="5">
        <f t="shared" si="8"/>
        <v>2</v>
      </c>
      <c r="F90" s="8">
        <f t="shared" si="9"/>
        <v>12.12</v>
      </c>
    </row>
    <row r="91" outlineLevel="1" spans="1:6">
      <c r="A91" s="5">
        <f t="shared" si="8"/>
        <v>10</v>
      </c>
      <c r="B91" s="28" t="str">
        <f t="shared" si="8"/>
        <v>Corda de segurança em poliamida de 12 mm de diâmetro, rolo com 100M</v>
      </c>
      <c r="C91" s="5" t="str">
        <f t="shared" si="8"/>
        <v>UND</v>
      </c>
      <c r="D91" s="7">
        <f t="shared" si="8"/>
        <v>400.78</v>
      </c>
      <c r="E91" s="5">
        <f t="shared" si="8"/>
        <v>1</v>
      </c>
      <c r="F91" s="8">
        <f t="shared" si="9"/>
        <v>400.78</v>
      </c>
    </row>
    <row r="92" outlineLevel="1" spans="1:6">
      <c r="A92" s="5">
        <f t="shared" si="8"/>
        <v>11</v>
      </c>
      <c r="B92" s="28" t="str">
        <f t="shared" si="8"/>
        <v>Placas de sinalização “Atenção - Em manutenção” 18 x 23cm</v>
      </c>
      <c r="C92" s="5" t="str">
        <f t="shared" si="8"/>
        <v>UND</v>
      </c>
      <c r="D92" s="7">
        <f t="shared" si="8"/>
        <v>24.9</v>
      </c>
      <c r="E92" s="5">
        <f t="shared" si="8"/>
        <v>1</v>
      </c>
      <c r="F92" s="8">
        <f t="shared" si="9"/>
        <v>24.9</v>
      </c>
    </row>
    <row r="93" outlineLevel="1" spans="1:6">
      <c r="A93" s="5">
        <f t="shared" si="8"/>
        <v>12</v>
      </c>
      <c r="B93" s="28" t="str">
        <f t="shared" si="8"/>
        <v>Cone em PVC, cor laranja com faixas refletivas, tamanho 75 cm.</v>
      </c>
      <c r="C93" s="5" t="str">
        <f t="shared" si="8"/>
        <v>UND</v>
      </c>
      <c r="D93" s="7">
        <f t="shared" si="8"/>
        <v>108.1</v>
      </c>
      <c r="E93" s="5">
        <f t="shared" si="8"/>
        <v>1</v>
      </c>
      <c r="F93" s="8">
        <f t="shared" si="9"/>
        <v>108.1</v>
      </c>
    </row>
    <row r="94" outlineLevel="1" spans="1:6">
      <c r="A94" s="5"/>
      <c r="B94" s="28"/>
      <c r="C94" s="5"/>
      <c r="D94" s="7"/>
      <c r="E94" s="5"/>
      <c r="F94" s="8"/>
    </row>
    <row r="95" spans="1:6">
      <c r="A95" s="15" t="s">
        <v>285</v>
      </c>
      <c r="B95" s="15"/>
      <c r="C95" s="15"/>
      <c r="D95" s="15"/>
      <c r="E95" s="15"/>
      <c r="F95" s="16">
        <f>SUM(F58:F79)</f>
        <v>2055.24</v>
      </c>
    </row>
    <row r="96" spans="1:6">
      <c r="A96" s="15" t="s">
        <v>286</v>
      </c>
      <c r="B96" s="15"/>
      <c r="C96" s="15"/>
      <c r="D96" s="15"/>
      <c r="E96" s="15"/>
      <c r="F96" s="29">
        <f>F95/12</f>
        <v>171.27</v>
      </c>
    </row>
    <row r="97" spans="1:6">
      <c r="A97" s="15" t="s">
        <v>287</v>
      </c>
      <c r="B97" s="15"/>
      <c r="C97" s="15"/>
      <c r="D97" s="15"/>
      <c r="E97" s="15"/>
      <c r="F97" s="16">
        <f>SUM(F82:F94)</f>
        <v>724.05</v>
      </c>
    </row>
    <row r="98" spans="1:6">
      <c r="A98" s="15" t="s">
        <v>288</v>
      </c>
      <c r="B98" s="15"/>
      <c r="C98" s="15"/>
      <c r="D98" s="15"/>
      <c r="E98" s="15"/>
      <c r="F98" s="29">
        <f>F97/12</f>
        <v>60.3375</v>
      </c>
    </row>
    <row r="100" spans="1:6">
      <c r="A100" s="18" t="s">
        <v>289</v>
      </c>
      <c r="B100" s="19"/>
      <c r="C100" s="18"/>
      <c r="D100" s="20"/>
      <c r="E100" s="18"/>
      <c r="F100" s="18"/>
    </row>
    <row r="101" outlineLevel="1" spans="1:6">
      <c r="A101" s="1" t="s">
        <v>229</v>
      </c>
      <c r="B101" s="2"/>
      <c r="C101" s="1"/>
      <c r="D101" s="3"/>
      <c r="E101" s="1"/>
      <c r="F101" s="1"/>
    </row>
    <row r="102" outlineLevel="1" spans="1:6">
      <c r="A102" s="4" t="s">
        <v>23</v>
      </c>
      <c r="B102" s="4" t="s">
        <v>230</v>
      </c>
      <c r="C102" s="4" t="s">
        <v>231</v>
      </c>
      <c r="D102" s="4" t="s">
        <v>232</v>
      </c>
      <c r="E102" s="4" t="s">
        <v>233</v>
      </c>
      <c r="F102" s="4" t="s">
        <v>234</v>
      </c>
    </row>
    <row r="103" ht="25.5" outlineLevel="1" spans="1:6">
      <c r="A103" s="21">
        <f>A8</f>
        <v>4</v>
      </c>
      <c r="B103" s="22" t="str">
        <f>B8</f>
        <v>Camisa tipo Polo em Piquet de Malha – 50% algodão e 50% poliéster,  com mangas curtas, identificação da empresa na parte frontal, na cor Branca.</v>
      </c>
      <c r="C103" s="5" t="str">
        <f>C8</f>
        <v>UND</v>
      </c>
      <c r="D103" s="23">
        <f>D8</f>
        <v>44.95</v>
      </c>
      <c r="E103" s="21">
        <f>E8</f>
        <v>4</v>
      </c>
      <c r="F103" s="24">
        <f t="shared" ref="F103:F108" si="10">TRUNC((E103*D103),2)</f>
        <v>179.8</v>
      </c>
    </row>
    <row r="104" ht="25.5" outlineLevel="1" spans="1:6">
      <c r="A104" s="21">
        <f>A10</f>
        <v>6</v>
      </c>
      <c r="B104" s="22" t="str">
        <f>B10</f>
        <v>CRACHÁ DE IDENTIFICAÇÃO – EM PVC, COM SUPORTE E CORDÃO. IMPRESSAO - contendo logomarca da empresa, foto e nome completo do funcionário</v>
      </c>
      <c r="C104" s="5" t="str">
        <f>C10</f>
        <v>UND</v>
      </c>
      <c r="D104" s="23">
        <f>D10</f>
        <v>18.5</v>
      </c>
      <c r="E104" s="21">
        <f>E10</f>
        <v>1</v>
      </c>
      <c r="F104" s="24">
        <f t="shared" si="10"/>
        <v>18.5</v>
      </c>
    </row>
    <row r="105" outlineLevel="1" spans="1:6">
      <c r="A105" s="21">
        <f t="shared" ref="A105:E109" si="11">A12</f>
        <v>8</v>
      </c>
      <c r="B105" s="22" t="str">
        <f t="shared" si="11"/>
        <v>Meia, modelo cano alto , composição: 88% Algodão, 2% Lycra e 10% Poliamida, na cor preta.</v>
      </c>
      <c r="C105" s="5" t="str">
        <f t="shared" si="11"/>
        <v>PAR</v>
      </c>
      <c r="D105" s="23">
        <f t="shared" si="11"/>
        <v>16.97</v>
      </c>
      <c r="E105" s="21">
        <f t="shared" si="11"/>
        <v>4</v>
      </c>
      <c r="F105" s="24">
        <f t="shared" si="10"/>
        <v>67.88</v>
      </c>
    </row>
    <row r="106" outlineLevel="1" spans="1:6">
      <c r="A106" s="21">
        <f t="shared" si="11"/>
        <v>9</v>
      </c>
      <c r="B106" s="22" t="str">
        <f t="shared" si="11"/>
        <v>Sapato feminino</v>
      </c>
      <c r="C106" s="21" t="str">
        <f t="shared" si="11"/>
        <v>PAR</v>
      </c>
      <c r="D106" s="23">
        <f t="shared" si="11"/>
        <v>128.26</v>
      </c>
      <c r="E106" s="21">
        <f t="shared" si="11"/>
        <v>2</v>
      </c>
      <c r="F106" s="24">
        <f t="shared" si="10"/>
        <v>256.52</v>
      </c>
    </row>
    <row r="107" outlineLevel="1" spans="1:6">
      <c r="A107" s="5">
        <f t="shared" ref="A107:E108" si="12">A19</f>
        <v>15</v>
      </c>
      <c r="B107" s="26" t="str">
        <f t="shared" si="12"/>
        <v>Calça social, na cor preta, em tecido de poliviscose; Corte: Feminino, Tamanho a combinar.</v>
      </c>
      <c r="C107" s="5" t="str">
        <f t="shared" si="12"/>
        <v>UND</v>
      </c>
      <c r="D107" s="7">
        <f t="shared" si="12"/>
        <v>97.99</v>
      </c>
      <c r="E107" s="5">
        <f t="shared" si="12"/>
        <v>4</v>
      </c>
      <c r="F107" s="24">
        <f t="shared" si="10"/>
        <v>391.96</v>
      </c>
    </row>
    <row r="108" ht="25.5" outlineLevel="1" spans="1:6">
      <c r="A108" s="5">
        <f t="shared" si="12"/>
        <v>16</v>
      </c>
      <c r="B108" s="26" t="str">
        <f t="shared" si="12"/>
        <v>Camisa social, na cor branca, de mangas  3/4, com detalhes na gola e punho, na cor predominante da logomarca da Contrada, Corte: Feminino; Tecido com o mínimo de 50% de fibras naturais, contendo a identificação da Contratada.</v>
      </c>
      <c r="C108" s="5" t="str">
        <f t="shared" si="12"/>
        <v>UND</v>
      </c>
      <c r="D108" s="7">
        <f t="shared" si="12"/>
        <v>92.93</v>
      </c>
      <c r="E108" s="5">
        <f t="shared" si="12"/>
        <v>2</v>
      </c>
      <c r="F108" s="24">
        <f t="shared" si="10"/>
        <v>185.86</v>
      </c>
    </row>
    <row r="109" outlineLevel="1" spans="1:6">
      <c r="A109" s="5"/>
      <c r="B109" s="26"/>
      <c r="C109" s="5"/>
      <c r="D109" s="7"/>
      <c r="E109" s="5"/>
      <c r="F109" s="24"/>
    </row>
    <row r="110" outlineLevel="1" spans="1:6">
      <c r="A110" s="1" t="s">
        <v>253</v>
      </c>
      <c r="B110" s="2"/>
      <c r="C110" s="1"/>
      <c r="D110" s="3"/>
      <c r="E110" s="1"/>
      <c r="F110" s="1"/>
    </row>
    <row r="111" outlineLevel="1" spans="1:6">
      <c r="A111" s="1" t="s">
        <v>266</v>
      </c>
      <c r="B111" s="2"/>
      <c r="C111" s="1"/>
      <c r="D111" s="3"/>
      <c r="E111" s="1"/>
      <c r="F111" s="1"/>
    </row>
    <row r="112" ht="15" outlineLevel="1" spans="1:6">
      <c r="A112" s="13" t="s">
        <v>23</v>
      </c>
      <c r="B112" s="13" t="s">
        <v>230</v>
      </c>
      <c r="C112" s="13" t="s">
        <v>267</v>
      </c>
      <c r="D112" s="13" t="s">
        <v>232</v>
      </c>
      <c r="E112" s="13" t="s">
        <v>233</v>
      </c>
      <c r="F112" s="13" t="s">
        <v>234</v>
      </c>
    </row>
    <row r="113" outlineLevel="1" spans="1:6">
      <c r="A113" s="5">
        <f t="shared" ref="A113:E121" si="13">A37</f>
        <v>1</v>
      </c>
      <c r="B113" s="28" t="str">
        <f t="shared" si="13"/>
        <v>Caixa plástica tipo maleta para acondicionamento do Kit</v>
      </c>
      <c r="C113" s="5" t="str">
        <f t="shared" si="13"/>
        <v>CAIXA</v>
      </c>
      <c r="D113" s="7">
        <f t="shared" si="13"/>
        <v>46.87</v>
      </c>
      <c r="E113" s="5">
        <f t="shared" si="13"/>
        <v>1</v>
      </c>
      <c r="F113" s="8">
        <f t="shared" ref="F113:F121" si="14">TRUNC((E113*D113),2)</f>
        <v>46.87</v>
      </c>
    </row>
    <row r="114" outlineLevel="1" spans="1:6">
      <c r="A114" s="5">
        <f t="shared" si="13"/>
        <v>2</v>
      </c>
      <c r="B114" s="28" t="str">
        <f t="shared" si="13"/>
        <v>Tesoura sem ponta, aço inoxidável, cabo de polipropileno.</v>
      </c>
      <c r="C114" s="5" t="str">
        <f t="shared" si="13"/>
        <v>UND</v>
      </c>
      <c r="D114" s="7">
        <f t="shared" si="13"/>
        <v>8.92</v>
      </c>
      <c r="E114" s="5">
        <f t="shared" si="13"/>
        <v>1</v>
      </c>
      <c r="F114" s="8">
        <f t="shared" si="14"/>
        <v>8.92</v>
      </c>
    </row>
    <row r="115" outlineLevel="1" spans="1:6">
      <c r="A115" s="5">
        <f t="shared" si="13"/>
        <v>3</v>
      </c>
      <c r="B115" s="28" t="str">
        <f t="shared" si="13"/>
        <v>Luvas de procedimento látex, tamanho G. Caixa com 100 unidades.</v>
      </c>
      <c r="C115" s="5" t="str">
        <f t="shared" si="13"/>
        <v>UND</v>
      </c>
      <c r="D115" s="7">
        <f t="shared" si="13"/>
        <v>34.42</v>
      </c>
      <c r="E115" s="5">
        <f t="shared" si="13"/>
        <v>1</v>
      </c>
      <c r="F115" s="8">
        <f t="shared" si="14"/>
        <v>34.42</v>
      </c>
    </row>
    <row r="116" outlineLevel="1" spans="1:6">
      <c r="A116" s="5">
        <f t="shared" si="13"/>
        <v>4</v>
      </c>
      <c r="B116" s="28" t="str">
        <f t="shared" si="13"/>
        <v>Máscara descartável, tripla camada, com elástico, caixa com 50 unidades</v>
      </c>
      <c r="C116" s="5" t="str">
        <f t="shared" si="13"/>
        <v>CAIXA</v>
      </c>
      <c r="D116" s="7">
        <f t="shared" si="13"/>
        <v>13.61</v>
      </c>
      <c r="E116" s="5">
        <f t="shared" si="13"/>
        <v>1</v>
      </c>
      <c r="F116" s="8">
        <f t="shared" si="14"/>
        <v>13.61</v>
      </c>
    </row>
    <row r="117" outlineLevel="1" spans="1:6">
      <c r="A117" s="5">
        <f t="shared" si="13"/>
        <v>5</v>
      </c>
      <c r="B117" s="28" t="str">
        <f t="shared" si="13"/>
        <v>Gaze 7,5 x 7,5 cm, pacote com 10 unidades</v>
      </c>
      <c r="C117" s="5" t="str">
        <f t="shared" si="13"/>
        <v>UND</v>
      </c>
      <c r="D117" s="7">
        <f t="shared" si="13"/>
        <v>1.96</v>
      </c>
      <c r="E117" s="5">
        <f t="shared" si="13"/>
        <v>10</v>
      </c>
      <c r="F117" s="8">
        <f t="shared" si="14"/>
        <v>19.6</v>
      </c>
    </row>
    <row r="118" outlineLevel="1" spans="1:6">
      <c r="A118" s="5">
        <f t="shared" si="13"/>
        <v>6</v>
      </c>
      <c r="B118" s="28" t="str">
        <f t="shared" si="13"/>
        <v>Esparadrapo 5cm X 4,5m</v>
      </c>
      <c r="C118" s="5" t="str">
        <f t="shared" si="13"/>
        <v>UND</v>
      </c>
      <c r="D118" s="7">
        <f t="shared" si="13"/>
        <v>14.48</v>
      </c>
      <c r="E118" s="5">
        <f t="shared" si="13"/>
        <v>2</v>
      </c>
      <c r="F118" s="8">
        <f t="shared" si="14"/>
        <v>28.96</v>
      </c>
    </row>
    <row r="119" outlineLevel="1" spans="1:6">
      <c r="A119" s="5">
        <f t="shared" si="13"/>
        <v>7</v>
      </c>
      <c r="B119" s="28" t="str">
        <f t="shared" si="13"/>
        <v>Atadura de crepe 10cm x 1,8m</v>
      </c>
      <c r="C119" s="5" t="str">
        <f t="shared" si="13"/>
        <v>UND</v>
      </c>
      <c r="D119" s="7">
        <f t="shared" si="13"/>
        <v>1.97</v>
      </c>
      <c r="E119" s="5">
        <f t="shared" si="13"/>
        <v>5</v>
      </c>
      <c r="F119" s="8">
        <f t="shared" si="14"/>
        <v>9.85</v>
      </c>
    </row>
    <row r="120" outlineLevel="1" spans="1:6">
      <c r="A120" s="5">
        <f t="shared" si="13"/>
        <v>8</v>
      </c>
      <c r="B120" s="28" t="str">
        <f t="shared" si="13"/>
        <v>Soro fisiológico SF 0,9%, frasco com 250 Ml</v>
      </c>
      <c r="C120" s="5" t="str">
        <f t="shared" si="13"/>
        <v>UND</v>
      </c>
      <c r="D120" s="7">
        <f t="shared" si="13"/>
        <v>7.96</v>
      </c>
      <c r="E120" s="5">
        <f t="shared" si="13"/>
        <v>2</v>
      </c>
      <c r="F120" s="8">
        <f t="shared" si="14"/>
        <v>15.92</v>
      </c>
    </row>
    <row r="121" outlineLevel="1" spans="1:6">
      <c r="A121" s="5">
        <f t="shared" si="13"/>
        <v>9</v>
      </c>
      <c r="B121" s="28" t="str">
        <f t="shared" si="13"/>
        <v>Antisséptico degermante 2%, frasco com 100ml</v>
      </c>
      <c r="C121" s="5" t="str">
        <f t="shared" si="13"/>
        <v>UND</v>
      </c>
      <c r="D121" s="7">
        <f t="shared" si="13"/>
        <v>6.06</v>
      </c>
      <c r="E121" s="5">
        <f t="shared" si="13"/>
        <v>2</v>
      </c>
      <c r="F121" s="8">
        <f t="shared" si="14"/>
        <v>12.12</v>
      </c>
    </row>
    <row r="122" outlineLevel="1" spans="1:6">
      <c r="A122" s="5"/>
      <c r="B122" s="28"/>
      <c r="C122" s="5"/>
      <c r="D122" s="5"/>
      <c r="E122" s="5"/>
      <c r="F122" s="8"/>
    </row>
    <row r="123" spans="1:6">
      <c r="A123" s="15" t="s">
        <v>285</v>
      </c>
      <c r="B123" s="15"/>
      <c r="C123" s="15"/>
      <c r="D123" s="15"/>
      <c r="E123" s="15"/>
      <c r="F123" s="16">
        <f>SUM(F103:F109)</f>
        <v>1100.52</v>
      </c>
    </row>
    <row r="124" spans="1:6">
      <c r="A124" s="15" t="s">
        <v>286</v>
      </c>
      <c r="B124" s="15"/>
      <c r="C124" s="15"/>
      <c r="D124" s="15"/>
      <c r="E124" s="15"/>
      <c r="F124" s="29">
        <f>F123/12</f>
        <v>91.71</v>
      </c>
    </row>
    <row r="125" spans="1:6">
      <c r="A125" s="15" t="s">
        <v>287</v>
      </c>
      <c r="B125" s="15"/>
      <c r="C125" s="15"/>
      <c r="D125" s="15"/>
      <c r="E125" s="15"/>
      <c r="F125" s="16">
        <f>SUM(F113:F122)</f>
        <v>190.27</v>
      </c>
    </row>
    <row r="126" spans="1:6">
      <c r="A126" s="15" t="s">
        <v>288</v>
      </c>
      <c r="B126" s="15"/>
      <c r="C126" s="15"/>
      <c r="D126" s="15"/>
      <c r="E126" s="15"/>
      <c r="F126" s="29">
        <f>F125/12</f>
        <v>15.8558333333333</v>
      </c>
    </row>
    <row r="127" spans="4:4">
      <c r="D127" s="5"/>
    </row>
    <row r="128" spans="1:6">
      <c r="A128" s="18" t="s">
        <v>290</v>
      </c>
      <c r="B128" s="19"/>
      <c r="C128" s="18"/>
      <c r="D128" s="20"/>
      <c r="E128" s="18"/>
      <c r="F128" s="18"/>
    </row>
    <row r="129" outlineLevel="1" spans="1:6">
      <c r="A129" s="1" t="s">
        <v>229</v>
      </c>
      <c r="B129" s="2"/>
      <c r="C129" s="1"/>
      <c r="D129" s="3"/>
      <c r="E129" s="1"/>
      <c r="F129" s="1"/>
    </row>
    <row r="130" outlineLevel="1" spans="1:6">
      <c r="A130" s="4" t="s">
        <v>23</v>
      </c>
      <c r="B130" s="4" t="s">
        <v>230</v>
      </c>
      <c r="C130" s="4" t="s">
        <v>231</v>
      </c>
      <c r="D130" s="4" t="s">
        <v>232</v>
      </c>
      <c r="E130" s="4" t="s">
        <v>233</v>
      </c>
      <c r="F130" s="4" t="s">
        <v>234</v>
      </c>
    </row>
    <row r="131" ht="25.5" outlineLevel="1" spans="1:6">
      <c r="A131" s="21">
        <f>A8</f>
        <v>4</v>
      </c>
      <c r="B131" s="22" t="str">
        <f>B8</f>
        <v>Camisa tipo Polo em Piquet de Malha – 50% algodão e 50% poliéster,  com mangas curtas, identificação da empresa na parte frontal, na cor Branca.</v>
      </c>
      <c r="C131" s="5" t="str">
        <f>C8</f>
        <v>UND</v>
      </c>
      <c r="D131" s="23">
        <f>D8</f>
        <v>44.95</v>
      </c>
      <c r="E131" s="21">
        <f>E8</f>
        <v>4</v>
      </c>
      <c r="F131" s="24">
        <f t="shared" ref="F131:F139" si="15">TRUNC((E131*D131),2)</f>
        <v>179.8</v>
      </c>
    </row>
    <row r="132" ht="25.5" outlineLevel="1" spans="1:6">
      <c r="A132" s="21">
        <f>A10</f>
        <v>6</v>
      </c>
      <c r="B132" s="22" t="str">
        <f>B10</f>
        <v>CRACHÁ DE IDENTIFICAÇÃO – EM PVC, COM SUPORTE E CORDÃO. IMPRESSAO - contendo logomarca da empresa, foto e nome completo do funcionário</v>
      </c>
      <c r="C132" s="5" t="str">
        <f>C10</f>
        <v>UND</v>
      </c>
      <c r="D132" s="23">
        <f>D10</f>
        <v>18.5</v>
      </c>
      <c r="E132" s="21">
        <f>E10</f>
        <v>1</v>
      </c>
      <c r="F132" s="24">
        <f t="shared" si="15"/>
        <v>18.5</v>
      </c>
    </row>
    <row r="133" outlineLevel="1" spans="1:6">
      <c r="A133" s="21">
        <f t="shared" ref="A133:E136" si="16">A12</f>
        <v>8</v>
      </c>
      <c r="B133" s="22" t="str">
        <f t="shared" si="16"/>
        <v>Meia, modelo cano alto , composição: 88% Algodão, 2% Lycra e 10% Poliamida, na cor preta.</v>
      </c>
      <c r="C133" s="5" t="str">
        <f t="shared" si="16"/>
        <v>PAR</v>
      </c>
      <c r="D133" s="23">
        <f t="shared" si="16"/>
        <v>16.97</v>
      </c>
      <c r="E133" s="21">
        <f t="shared" si="16"/>
        <v>4</v>
      </c>
      <c r="F133" s="24">
        <f t="shared" si="15"/>
        <v>67.88</v>
      </c>
    </row>
    <row r="134" outlineLevel="1" spans="1:6">
      <c r="A134" s="21">
        <f t="shared" si="16"/>
        <v>9</v>
      </c>
      <c r="B134" s="22" t="str">
        <f t="shared" si="16"/>
        <v>Sapato feminino</v>
      </c>
      <c r="C134" s="21" t="str">
        <f t="shared" si="16"/>
        <v>PAR</v>
      </c>
      <c r="D134" s="23">
        <f t="shared" si="16"/>
        <v>128.26</v>
      </c>
      <c r="E134" s="21">
        <f t="shared" si="16"/>
        <v>2</v>
      </c>
      <c r="F134" s="24">
        <f t="shared" si="15"/>
        <v>256.52</v>
      </c>
    </row>
    <row r="135" outlineLevel="1" spans="1:6">
      <c r="A135" s="21">
        <f t="shared" si="16"/>
        <v>10</v>
      </c>
      <c r="B135" s="22" t="str">
        <f t="shared" si="16"/>
        <v>Sapato masculino</v>
      </c>
      <c r="C135" s="21" t="str">
        <f t="shared" si="16"/>
        <v>PAR</v>
      </c>
      <c r="D135" s="23">
        <f t="shared" si="16"/>
        <v>99.9</v>
      </c>
      <c r="E135" s="21">
        <f t="shared" si="16"/>
        <v>2</v>
      </c>
      <c r="F135" s="24">
        <f t="shared" si="15"/>
        <v>199.8</v>
      </c>
    </row>
    <row r="136" outlineLevel="1" spans="1:6">
      <c r="A136" s="21">
        <f t="shared" si="16"/>
        <v>11</v>
      </c>
      <c r="B136" s="22" t="str">
        <f t="shared" si="16"/>
        <v>Calça social, na cor preta, em tecido de poliviscose; Corte: Masculino, tamanho a combinar.</v>
      </c>
      <c r="C136" s="21" t="str">
        <f t="shared" si="16"/>
        <v>UND</v>
      </c>
      <c r="D136" s="23">
        <f t="shared" si="16"/>
        <v>129.6</v>
      </c>
      <c r="E136" s="21">
        <f t="shared" si="16"/>
        <v>4</v>
      </c>
      <c r="F136" s="24">
        <f t="shared" si="15"/>
        <v>518.4</v>
      </c>
    </row>
    <row r="137" ht="25.5" outlineLevel="1" spans="1:6">
      <c r="A137" s="21">
        <f>A16</f>
        <v>12</v>
      </c>
      <c r="B137" s="30" t="str">
        <f>+B16</f>
        <v>Camisa social, na cor branca, de mangas  longas, com detalhes na gola e punho, na cor predominante da logomarca da Contrada, Corte: Masculino; Tecido com o mínimo de 50% de fibras naturais, contendo a identificação da Contratada.</v>
      </c>
      <c r="C137" s="21" t="str">
        <f>C16</f>
        <v>UND</v>
      </c>
      <c r="D137" s="23">
        <f>D16</f>
        <v>79.93</v>
      </c>
      <c r="E137" s="21">
        <f>E16</f>
        <v>2</v>
      </c>
      <c r="F137" s="24">
        <f t="shared" si="15"/>
        <v>159.86</v>
      </c>
    </row>
    <row r="138" outlineLevel="1" spans="1:6">
      <c r="A138" s="21">
        <f t="shared" ref="A138:E139" si="17">A19</f>
        <v>15</v>
      </c>
      <c r="B138" s="22" t="str">
        <f t="shared" si="17"/>
        <v>Calça social, na cor preta, em tecido de poliviscose; Corte: Feminino, Tamanho a combinar.</v>
      </c>
      <c r="C138" s="21" t="str">
        <f t="shared" si="17"/>
        <v>UND</v>
      </c>
      <c r="D138" s="23">
        <f t="shared" si="17"/>
        <v>97.99</v>
      </c>
      <c r="E138" s="21">
        <f t="shared" si="17"/>
        <v>4</v>
      </c>
      <c r="F138" s="24">
        <f t="shared" si="15"/>
        <v>391.96</v>
      </c>
    </row>
    <row r="139" ht="25.5" outlineLevel="1" spans="1:6">
      <c r="A139" s="21">
        <f t="shared" si="17"/>
        <v>16</v>
      </c>
      <c r="B139" s="22" t="str">
        <f t="shared" si="17"/>
        <v>Camisa social, na cor branca, de mangas  3/4, com detalhes na gola e punho, na cor predominante da logomarca da Contrada, Corte: Feminino; Tecido com o mínimo de 50% de fibras naturais, contendo a identificação da Contratada.</v>
      </c>
      <c r="C139" s="21" t="str">
        <f t="shared" si="17"/>
        <v>UND</v>
      </c>
      <c r="D139" s="23">
        <f t="shared" si="17"/>
        <v>92.93</v>
      </c>
      <c r="E139" s="21">
        <f t="shared" si="17"/>
        <v>2</v>
      </c>
      <c r="F139" s="24">
        <f t="shared" si="15"/>
        <v>185.86</v>
      </c>
    </row>
    <row r="140" outlineLevel="1" spans="1:6">
      <c r="A140" s="1" t="s">
        <v>253</v>
      </c>
      <c r="B140" s="2"/>
      <c r="C140" s="1"/>
      <c r="D140" s="3"/>
      <c r="E140" s="1"/>
      <c r="F140" s="1"/>
    </row>
    <row r="141" outlineLevel="1" spans="1:6">
      <c r="A141" s="1" t="s">
        <v>266</v>
      </c>
      <c r="B141" s="2"/>
      <c r="C141" s="1"/>
      <c r="D141" s="3"/>
      <c r="E141" s="1"/>
      <c r="F141" s="1"/>
    </row>
    <row r="142" ht="15" outlineLevel="1" spans="1:6">
      <c r="A142" s="13" t="s">
        <v>23</v>
      </c>
      <c r="B142" s="13" t="s">
        <v>230</v>
      </c>
      <c r="C142" s="13" t="s">
        <v>267</v>
      </c>
      <c r="D142" s="13" t="s">
        <v>232</v>
      </c>
      <c r="E142" s="13" t="s">
        <v>233</v>
      </c>
      <c r="F142" s="13" t="s">
        <v>234</v>
      </c>
    </row>
    <row r="143" outlineLevel="1" spans="1:6">
      <c r="A143" s="5">
        <f t="shared" ref="A143:E151" si="18">A37</f>
        <v>1</v>
      </c>
      <c r="B143" s="28" t="str">
        <f t="shared" si="18"/>
        <v>Caixa plástica tipo maleta para acondicionamento do Kit</v>
      </c>
      <c r="C143" s="5" t="str">
        <f t="shared" si="18"/>
        <v>CAIXA</v>
      </c>
      <c r="D143" s="7">
        <f t="shared" si="18"/>
        <v>46.87</v>
      </c>
      <c r="E143" s="5">
        <f t="shared" si="18"/>
        <v>1</v>
      </c>
      <c r="F143" s="8">
        <f t="shared" ref="F143:F151" si="19">TRUNC((E143*D143),2)</f>
        <v>46.87</v>
      </c>
    </row>
    <row r="144" outlineLevel="1" spans="1:6">
      <c r="A144" s="5">
        <f t="shared" si="18"/>
        <v>2</v>
      </c>
      <c r="B144" s="28" t="str">
        <f t="shared" si="18"/>
        <v>Tesoura sem ponta, aço inoxidável, cabo de polipropileno.</v>
      </c>
      <c r="C144" s="5" t="str">
        <f t="shared" si="18"/>
        <v>UND</v>
      </c>
      <c r="D144" s="7">
        <f t="shared" si="18"/>
        <v>8.92</v>
      </c>
      <c r="E144" s="5">
        <f t="shared" si="18"/>
        <v>1</v>
      </c>
      <c r="F144" s="8">
        <f t="shared" si="19"/>
        <v>8.92</v>
      </c>
    </row>
    <row r="145" outlineLevel="1" spans="1:6">
      <c r="A145" s="5">
        <f t="shared" si="18"/>
        <v>3</v>
      </c>
      <c r="B145" s="28" t="str">
        <f t="shared" si="18"/>
        <v>Luvas de procedimento látex, tamanho G. Caixa com 100 unidades.</v>
      </c>
      <c r="C145" s="5" t="str">
        <f t="shared" si="18"/>
        <v>UND</v>
      </c>
      <c r="D145" s="7">
        <f t="shared" si="18"/>
        <v>34.42</v>
      </c>
      <c r="E145" s="5">
        <f t="shared" si="18"/>
        <v>1</v>
      </c>
      <c r="F145" s="8">
        <f t="shared" si="19"/>
        <v>34.42</v>
      </c>
    </row>
    <row r="146" outlineLevel="1" spans="1:6">
      <c r="A146" s="5">
        <f t="shared" si="18"/>
        <v>4</v>
      </c>
      <c r="B146" s="28" t="str">
        <f t="shared" si="18"/>
        <v>Máscara descartável, tripla camada, com elástico, caixa com 50 unidades</v>
      </c>
      <c r="C146" s="5" t="str">
        <f t="shared" si="18"/>
        <v>CAIXA</v>
      </c>
      <c r="D146" s="7">
        <f t="shared" si="18"/>
        <v>13.61</v>
      </c>
      <c r="E146" s="5">
        <f t="shared" si="18"/>
        <v>1</v>
      </c>
      <c r="F146" s="8">
        <f t="shared" si="19"/>
        <v>13.61</v>
      </c>
    </row>
    <row r="147" outlineLevel="1" spans="1:6">
      <c r="A147" s="5">
        <f t="shared" si="18"/>
        <v>5</v>
      </c>
      <c r="B147" s="28" t="str">
        <f t="shared" si="18"/>
        <v>Gaze 7,5 x 7,5 cm, pacote com 10 unidades</v>
      </c>
      <c r="C147" s="5" t="str">
        <f t="shared" si="18"/>
        <v>UND</v>
      </c>
      <c r="D147" s="7">
        <f t="shared" si="18"/>
        <v>1.96</v>
      </c>
      <c r="E147" s="5">
        <f t="shared" si="18"/>
        <v>10</v>
      </c>
      <c r="F147" s="8">
        <f t="shared" si="19"/>
        <v>19.6</v>
      </c>
    </row>
    <row r="148" outlineLevel="1" spans="1:6">
      <c r="A148" s="5">
        <f t="shared" si="18"/>
        <v>6</v>
      </c>
      <c r="B148" s="28" t="str">
        <f t="shared" si="18"/>
        <v>Esparadrapo 5cm X 4,5m</v>
      </c>
      <c r="C148" s="5" t="str">
        <f t="shared" si="18"/>
        <v>UND</v>
      </c>
      <c r="D148" s="7">
        <f t="shared" si="18"/>
        <v>14.48</v>
      </c>
      <c r="E148" s="5">
        <f t="shared" si="18"/>
        <v>2</v>
      </c>
      <c r="F148" s="8">
        <f t="shared" si="19"/>
        <v>28.96</v>
      </c>
    </row>
    <row r="149" outlineLevel="1" spans="1:6">
      <c r="A149" s="5">
        <f t="shared" si="18"/>
        <v>7</v>
      </c>
      <c r="B149" s="28" t="str">
        <f t="shared" si="18"/>
        <v>Atadura de crepe 10cm x 1,8m</v>
      </c>
      <c r="C149" s="5" t="str">
        <f t="shared" si="18"/>
        <v>UND</v>
      </c>
      <c r="D149" s="7">
        <f t="shared" si="18"/>
        <v>1.97</v>
      </c>
      <c r="E149" s="5">
        <f t="shared" si="18"/>
        <v>5</v>
      </c>
      <c r="F149" s="8">
        <f t="shared" si="19"/>
        <v>9.85</v>
      </c>
    </row>
    <row r="150" outlineLevel="1" spans="1:6">
      <c r="A150" s="5">
        <f t="shared" si="18"/>
        <v>8</v>
      </c>
      <c r="B150" s="28" t="str">
        <f t="shared" si="18"/>
        <v>Soro fisiológico SF 0,9%, frasco com 250 Ml</v>
      </c>
      <c r="C150" s="5" t="str">
        <f t="shared" si="18"/>
        <v>UND</v>
      </c>
      <c r="D150" s="7">
        <f t="shared" si="18"/>
        <v>7.96</v>
      </c>
      <c r="E150" s="5">
        <f t="shared" si="18"/>
        <v>2</v>
      </c>
      <c r="F150" s="8">
        <f t="shared" si="19"/>
        <v>15.92</v>
      </c>
    </row>
    <row r="151" outlineLevel="1" spans="1:6">
      <c r="A151" s="5">
        <f t="shared" si="18"/>
        <v>9</v>
      </c>
      <c r="B151" s="28" t="str">
        <f t="shared" si="18"/>
        <v>Antisséptico degermante 2%, frasco com 100ml</v>
      </c>
      <c r="C151" s="5" t="str">
        <f t="shared" si="18"/>
        <v>UND</v>
      </c>
      <c r="D151" s="7">
        <f t="shared" si="18"/>
        <v>6.06</v>
      </c>
      <c r="E151" s="5">
        <f t="shared" si="18"/>
        <v>2</v>
      </c>
      <c r="F151" s="8">
        <f t="shared" si="19"/>
        <v>12.12</v>
      </c>
    </row>
    <row r="152" outlineLevel="1" spans="1:6">
      <c r="A152" s="5"/>
      <c r="B152" s="28"/>
      <c r="C152" s="5"/>
      <c r="D152" s="5"/>
      <c r="E152" s="5"/>
      <c r="F152" s="8"/>
    </row>
    <row r="153" spans="1:6">
      <c r="A153" s="15" t="s">
        <v>285</v>
      </c>
      <c r="B153" s="15"/>
      <c r="C153" s="15"/>
      <c r="D153" s="15"/>
      <c r="E153" s="15"/>
      <c r="F153" s="16">
        <f>SUM(F131:F139)</f>
        <v>1978.58</v>
      </c>
    </row>
    <row r="154" spans="1:6">
      <c r="A154" s="15" t="s">
        <v>286</v>
      </c>
      <c r="B154" s="15"/>
      <c r="C154" s="15"/>
      <c r="D154" s="15"/>
      <c r="E154" s="15"/>
      <c r="F154" s="29">
        <f>F153/12</f>
        <v>164.881666666667</v>
      </c>
    </row>
    <row r="155" spans="1:6">
      <c r="A155" s="15" t="s">
        <v>287</v>
      </c>
      <c r="B155" s="15"/>
      <c r="C155" s="15"/>
      <c r="D155" s="15"/>
      <c r="E155" s="15"/>
      <c r="F155" s="16">
        <f>SUM(F143:F152)</f>
        <v>190.27</v>
      </c>
    </row>
    <row r="156" spans="1:6">
      <c r="A156" s="15" t="s">
        <v>288</v>
      </c>
      <c r="B156" s="15"/>
      <c r="C156" s="15"/>
      <c r="D156" s="15"/>
      <c r="E156" s="15"/>
      <c r="F156" s="29">
        <f>F155/12</f>
        <v>15.8558333333333</v>
      </c>
    </row>
    <row r="158" spans="1:6">
      <c r="A158" s="18" t="s">
        <v>291</v>
      </c>
      <c r="B158" s="19"/>
      <c r="C158" s="18"/>
      <c r="D158" s="20"/>
      <c r="E158" s="18"/>
      <c r="F158" s="18"/>
    </row>
    <row r="159" outlineLevel="1" spans="1:6">
      <c r="A159" s="1" t="s">
        <v>229</v>
      </c>
      <c r="B159" s="2"/>
      <c r="C159" s="1"/>
      <c r="D159" s="3"/>
      <c r="E159" s="1"/>
      <c r="F159" s="1"/>
    </row>
    <row r="160" outlineLevel="1" spans="1:6">
      <c r="A160" s="4" t="s">
        <v>23</v>
      </c>
      <c r="B160" s="4" t="s">
        <v>230</v>
      </c>
      <c r="C160" s="4" t="s">
        <v>231</v>
      </c>
      <c r="D160" s="4" t="s">
        <v>232</v>
      </c>
      <c r="E160" s="4" t="s">
        <v>233</v>
      </c>
      <c r="F160" s="4" t="s">
        <v>234</v>
      </c>
    </row>
    <row r="161" outlineLevel="1" spans="1:6">
      <c r="A161" s="21">
        <f t="shared" ref="A161:E168" si="20">A5</f>
        <v>1</v>
      </c>
      <c r="B161" s="22" t="str">
        <f t="shared" si="20"/>
        <v>Boné árabe em brim 100% algodão para proteção da face em trabalhos a céu aberto.</v>
      </c>
      <c r="C161" s="5" t="str">
        <f t="shared" si="20"/>
        <v>UND</v>
      </c>
      <c r="D161" s="23">
        <f t="shared" si="20"/>
        <v>25.45</v>
      </c>
      <c r="E161" s="21">
        <f t="shared" si="20"/>
        <v>2</v>
      </c>
      <c r="F161" s="24">
        <f t="shared" ref="F161:F168" si="21">TRUNC((E161*D161),2)</f>
        <v>50.9</v>
      </c>
    </row>
    <row r="162" outlineLevel="1" spans="1:6">
      <c r="A162" s="21">
        <f t="shared" si="20"/>
        <v>2</v>
      </c>
      <c r="B162" s="22" t="str">
        <f t="shared" si="20"/>
        <v>Calça com cós de elástico, dois bolsos frontais e dois bolsos na traseira, confeccionado em brim 100% algodão, sem partes metálicas.</v>
      </c>
      <c r="C162" s="5" t="str">
        <f t="shared" si="20"/>
        <v>UND</v>
      </c>
      <c r="D162" s="23">
        <f t="shared" si="20"/>
        <v>66.49</v>
      </c>
      <c r="E162" s="21">
        <f t="shared" si="20"/>
        <v>4</v>
      </c>
      <c r="F162" s="24">
        <f t="shared" si="21"/>
        <v>265.96</v>
      </c>
    </row>
    <row r="163" outlineLevel="1" spans="1:6">
      <c r="A163" s="21">
        <f t="shared" si="20"/>
        <v>3</v>
      </c>
      <c r="B163" s="22" t="str">
        <f t="shared" si="20"/>
        <v>Camisa com gola tipo italiana, com mangas curtas, identificação da empresa na parte frontal, confeccionada em brim 100% algodão.</v>
      </c>
      <c r="C163" s="5" t="str">
        <f t="shared" si="20"/>
        <v>UND</v>
      </c>
      <c r="D163" s="23">
        <f t="shared" si="20"/>
        <v>73.6</v>
      </c>
      <c r="E163" s="21">
        <f t="shared" si="20"/>
        <v>4</v>
      </c>
      <c r="F163" s="24">
        <f t="shared" si="21"/>
        <v>294.4</v>
      </c>
    </row>
    <row r="164" ht="25.5" outlineLevel="1" spans="1:6">
      <c r="A164" s="21">
        <f t="shared" si="20"/>
        <v>4</v>
      </c>
      <c r="B164" s="22" t="str">
        <f t="shared" si="20"/>
        <v>Camisa tipo Polo em Piquet de Malha – 50% algodão e 50% poliéster,  com mangas curtas, identificação da empresa na parte frontal, na cor Branca.</v>
      </c>
      <c r="C164" s="5" t="str">
        <f t="shared" si="20"/>
        <v>UND</v>
      </c>
      <c r="D164" s="23">
        <f t="shared" si="20"/>
        <v>44.95</v>
      </c>
      <c r="E164" s="21">
        <f t="shared" si="20"/>
        <v>4</v>
      </c>
      <c r="F164" s="24">
        <f t="shared" si="21"/>
        <v>179.8</v>
      </c>
    </row>
    <row r="165" ht="25.5" outlineLevel="1" spans="1:6">
      <c r="A165" s="21">
        <f t="shared" si="20"/>
        <v>5</v>
      </c>
      <c r="B165" s="25" t="str">
        <f t="shared" si="20"/>
        <v>Capa de chuva confeccionada em PVC com forro de poliéster, com mangas, capuz conjugado, fechamento frontal por meio de botões, fechamento das costuras através de solda eletrônica.</v>
      </c>
      <c r="C165" s="5" t="str">
        <f t="shared" si="20"/>
        <v>UND</v>
      </c>
      <c r="D165" s="23">
        <f t="shared" si="20"/>
        <v>40.11</v>
      </c>
      <c r="E165" s="21">
        <f t="shared" si="20"/>
        <v>2</v>
      </c>
      <c r="F165" s="24">
        <f t="shared" si="21"/>
        <v>80.22</v>
      </c>
    </row>
    <row r="166" ht="25.5" outlineLevel="1" spans="1:6">
      <c r="A166" s="21">
        <f t="shared" si="20"/>
        <v>6</v>
      </c>
      <c r="B166" s="22" t="str">
        <f t="shared" si="20"/>
        <v>CRACHÁ DE IDENTIFICAÇÃO – EM PVC, COM SUPORTE E CORDÃO. IMPRESSAO - contendo logomarca da empresa, foto e nome completo do funcionário</v>
      </c>
      <c r="C166" s="5" t="str">
        <f t="shared" si="20"/>
        <v>UND</v>
      </c>
      <c r="D166" s="23">
        <f t="shared" si="20"/>
        <v>18.5</v>
      </c>
      <c r="E166" s="21">
        <f t="shared" si="20"/>
        <v>1</v>
      </c>
      <c r="F166" s="24">
        <f t="shared" si="21"/>
        <v>18.5</v>
      </c>
    </row>
    <row r="167" ht="25.5" outlineLevel="1" spans="1:6">
      <c r="A167" s="21">
        <f t="shared" si="20"/>
        <v>7</v>
      </c>
      <c r="B167" s="22" t="str">
        <f t="shared" si="20"/>
        <v>Manguito Proteção UV 50: Dimensões Aproximadas: P: 9x27,7 cm (L x C), G: 9,5x41 cm (L x P), Composição: 94% Poliamida e 6% Elastano; Proteção UV, Antimicrobial, Seamless Dry, Proteção Solar: Com FPS; na cor preta.</v>
      </c>
      <c r="C167" s="5" t="str">
        <f t="shared" si="20"/>
        <v>PAR</v>
      </c>
      <c r="D167" s="23">
        <f t="shared" si="20"/>
        <v>29.91</v>
      </c>
      <c r="E167" s="21">
        <f t="shared" si="20"/>
        <v>2</v>
      </c>
      <c r="F167" s="24">
        <f t="shared" si="21"/>
        <v>59.82</v>
      </c>
    </row>
    <row r="168" outlineLevel="1" spans="1:6">
      <c r="A168" s="21">
        <f t="shared" si="20"/>
        <v>8</v>
      </c>
      <c r="B168" s="22" t="str">
        <f t="shared" si="20"/>
        <v>Meia, modelo cano alto , composição: 88% Algodão, 2% Lycra e 10% Poliamida, na cor preta.</v>
      </c>
      <c r="C168" s="5" t="str">
        <f t="shared" si="20"/>
        <v>PAR</v>
      </c>
      <c r="D168" s="23">
        <f t="shared" si="20"/>
        <v>16.97</v>
      </c>
      <c r="E168" s="21">
        <f t="shared" si="20"/>
        <v>4</v>
      </c>
      <c r="F168" s="24">
        <f t="shared" si="21"/>
        <v>67.88</v>
      </c>
    </row>
    <row r="169" outlineLevel="1" spans="1:6">
      <c r="A169" s="1" t="s">
        <v>253</v>
      </c>
      <c r="B169" s="2"/>
      <c r="C169" s="1"/>
      <c r="D169" s="3"/>
      <c r="E169" s="1"/>
      <c r="F169" s="1"/>
    </row>
    <row r="170" ht="25.5" outlineLevel="1" spans="1:6">
      <c r="A170" s="5">
        <f>A24</f>
        <v>2</v>
      </c>
      <c r="B170" s="28" t="str">
        <f>B24</f>
        <v>Calçado de segurança tipo botina, confeccionado em couro vaqueta, fechamento em elástico, com biqueira de aço, solado em poliuretano bidensidade.</v>
      </c>
      <c r="C170" s="5" t="str">
        <f>C24</f>
        <v>PAR</v>
      </c>
      <c r="D170" s="7">
        <f>D24</f>
        <v>75.02</v>
      </c>
      <c r="E170" s="27">
        <f>E24</f>
        <v>2</v>
      </c>
      <c r="F170" s="24">
        <f t="shared" ref="F170" si="22">TRUNC((E170*D170),2)</f>
        <v>150.04</v>
      </c>
    </row>
    <row r="171" ht="25.5" outlineLevel="1" spans="1:6">
      <c r="A171" s="5">
        <f>A26</f>
        <v>4</v>
      </c>
      <c r="B171" s="28" t="str">
        <f>B26</f>
        <v>Calçado ocupacional de uso profissional, tipo bota PVC cano longo, impermeável, confeccionado em policloreto de vinila (PVC), com resistência química, sem biqueira, propriedades antiderrapantes, para uso em locais alagadiços.</v>
      </c>
      <c r="C171" s="5" t="str">
        <f>C26</f>
        <v>PAR</v>
      </c>
      <c r="D171" s="7">
        <f>D26</f>
        <v>64.18</v>
      </c>
      <c r="E171" s="27">
        <f>E26</f>
        <v>2</v>
      </c>
      <c r="F171" s="24">
        <f t="shared" ref="F171:F174" si="23">TRUNC((E171*D171),2)</f>
        <v>128.36</v>
      </c>
    </row>
    <row r="172" outlineLevel="1" spans="1:6">
      <c r="A172" s="5">
        <f t="shared" ref="A172:E173" si="24">A30</f>
        <v>8</v>
      </c>
      <c r="B172" s="28" t="str">
        <f t="shared" si="24"/>
        <v>Luva de segurança confeccionada em malha tricotada 4 fios algodão, palma com pigmento de PVC, cano curto, para uso em serviços gerais.</v>
      </c>
      <c r="C172" s="5" t="str">
        <f t="shared" si="24"/>
        <v>PAR</v>
      </c>
      <c r="D172" s="7">
        <f t="shared" si="24"/>
        <v>7.72</v>
      </c>
      <c r="E172" s="27">
        <f t="shared" si="24"/>
        <v>6</v>
      </c>
      <c r="F172" s="24">
        <f t="shared" si="23"/>
        <v>46.32</v>
      </c>
    </row>
    <row r="173" ht="25.5" outlineLevel="1" spans="1:6">
      <c r="A173" s="5">
        <f t="shared" si="24"/>
        <v>9</v>
      </c>
      <c r="B173" s="28" t="str">
        <f t="shared" si="24"/>
        <v>Óculos de proteção individual com lentes incolor, armação em policarbonato, lente em policarbonato, anti-embaçante e anti-risco. Modelo de sobreposição (p/ser usado sobre óculos graduados).</v>
      </c>
      <c r="C173" s="5" t="str">
        <f t="shared" si="24"/>
        <v>UND</v>
      </c>
      <c r="D173" s="7">
        <f t="shared" si="24"/>
        <v>7.7</v>
      </c>
      <c r="E173" s="27">
        <f t="shared" si="24"/>
        <v>2</v>
      </c>
      <c r="F173" s="24">
        <f t="shared" si="23"/>
        <v>15.4</v>
      </c>
    </row>
    <row r="174" outlineLevel="1" spans="1:6">
      <c r="A174" s="5">
        <f>A33</f>
        <v>11</v>
      </c>
      <c r="B174" s="28" t="str">
        <f>B33</f>
        <v>Protetor solar fator de proteção FPS 30 ou superior.</v>
      </c>
      <c r="C174" s="5" t="str">
        <f>C33</f>
        <v>UND</v>
      </c>
      <c r="D174" s="7">
        <f>D33</f>
        <v>32.31</v>
      </c>
      <c r="E174" s="27">
        <f>E33</f>
        <v>4</v>
      </c>
      <c r="F174" s="24">
        <f t="shared" si="23"/>
        <v>129.24</v>
      </c>
    </row>
    <row r="175" outlineLevel="1" spans="1:6">
      <c r="A175" s="5"/>
      <c r="B175" s="28"/>
      <c r="C175" s="5"/>
      <c r="D175" s="7"/>
      <c r="E175" s="27"/>
      <c r="F175" s="24"/>
    </row>
    <row r="176" outlineLevel="1" spans="1:6">
      <c r="A176" s="1" t="s">
        <v>266</v>
      </c>
      <c r="B176" s="2"/>
      <c r="C176" s="1"/>
      <c r="D176" s="3"/>
      <c r="E176" s="1"/>
      <c r="F176" s="1"/>
    </row>
    <row r="177" ht="15" outlineLevel="1" spans="1:6">
      <c r="A177" s="13" t="s">
        <v>23</v>
      </c>
      <c r="B177" s="13" t="s">
        <v>230</v>
      </c>
      <c r="C177" s="13" t="s">
        <v>267</v>
      </c>
      <c r="D177" s="13" t="s">
        <v>232</v>
      </c>
      <c r="E177" s="13" t="s">
        <v>233</v>
      </c>
      <c r="F177" s="13" t="s">
        <v>234</v>
      </c>
    </row>
    <row r="178" outlineLevel="1" spans="1:6">
      <c r="A178" s="5">
        <f t="shared" ref="A178:E186" si="25">A37</f>
        <v>1</v>
      </c>
      <c r="B178" s="28" t="str">
        <f t="shared" si="25"/>
        <v>Caixa plástica tipo maleta para acondicionamento do Kit</v>
      </c>
      <c r="C178" s="5" t="str">
        <f t="shared" si="25"/>
        <v>CAIXA</v>
      </c>
      <c r="D178" s="7">
        <f t="shared" si="25"/>
        <v>46.87</v>
      </c>
      <c r="E178" s="5">
        <f t="shared" si="25"/>
        <v>1</v>
      </c>
      <c r="F178" s="8">
        <f t="shared" ref="F178:F186" si="26">TRUNC((E178*D178),2)</f>
        <v>46.87</v>
      </c>
    </row>
    <row r="179" outlineLevel="1" spans="1:6">
      <c r="A179" s="5">
        <f t="shared" si="25"/>
        <v>2</v>
      </c>
      <c r="B179" s="28" t="str">
        <f t="shared" si="25"/>
        <v>Tesoura sem ponta, aço inoxidável, cabo de polipropileno.</v>
      </c>
      <c r="C179" s="5" t="str">
        <f t="shared" si="25"/>
        <v>UND</v>
      </c>
      <c r="D179" s="7">
        <f t="shared" si="25"/>
        <v>8.92</v>
      </c>
      <c r="E179" s="5">
        <f t="shared" si="25"/>
        <v>1</v>
      </c>
      <c r="F179" s="8">
        <f t="shared" si="26"/>
        <v>8.92</v>
      </c>
    </row>
    <row r="180" outlineLevel="1" spans="1:6">
      <c r="A180" s="5">
        <f t="shared" si="25"/>
        <v>3</v>
      </c>
      <c r="B180" s="28" t="str">
        <f t="shared" si="25"/>
        <v>Luvas de procedimento látex, tamanho G. Caixa com 100 unidades.</v>
      </c>
      <c r="C180" s="5" t="str">
        <f t="shared" si="25"/>
        <v>UND</v>
      </c>
      <c r="D180" s="7">
        <f t="shared" si="25"/>
        <v>34.42</v>
      </c>
      <c r="E180" s="5">
        <f t="shared" si="25"/>
        <v>1</v>
      </c>
      <c r="F180" s="8">
        <f t="shared" si="26"/>
        <v>34.42</v>
      </c>
    </row>
    <row r="181" outlineLevel="1" spans="1:6">
      <c r="A181" s="5">
        <f t="shared" si="25"/>
        <v>4</v>
      </c>
      <c r="B181" s="28" t="str">
        <f t="shared" si="25"/>
        <v>Máscara descartável, tripla camada, com elástico, caixa com 50 unidades</v>
      </c>
      <c r="C181" s="5" t="str">
        <f t="shared" si="25"/>
        <v>CAIXA</v>
      </c>
      <c r="D181" s="7">
        <f t="shared" si="25"/>
        <v>13.61</v>
      </c>
      <c r="E181" s="5">
        <f t="shared" si="25"/>
        <v>1</v>
      </c>
      <c r="F181" s="8">
        <f t="shared" si="26"/>
        <v>13.61</v>
      </c>
    </row>
    <row r="182" outlineLevel="1" spans="1:6">
      <c r="A182" s="5">
        <f t="shared" si="25"/>
        <v>5</v>
      </c>
      <c r="B182" s="28" t="str">
        <f t="shared" si="25"/>
        <v>Gaze 7,5 x 7,5 cm, pacote com 10 unidades</v>
      </c>
      <c r="C182" s="5" t="str">
        <f t="shared" si="25"/>
        <v>UND</v>
      </c>
      <c r="D182" s="7">
        <f t="shared" si="25"/>
        <v>1.96</v>
      </c>
      <c r="E182" s="5">
        <f t="shared" si="25"/>
        <v>10</v>
      </c>
      <c r="F182" s="8">
        <f t="shared" si="26"/>
        <v>19.6</v>
      </c>
    </row>
    <row r="183" outlineLevel="1" spans="1:6">
      <c r="A183" s="5">
        <f t="shared" si="25"/>
        <v>6</v>
      </c>
      <c r="B183" s="28" t="str">
        <f t="shared" si="25"/>
        <v>Esparadrapo 5cm X 4,5m</v>
      </c>
      <c r="C183" s="5" t="str">
        <f t="shared" si="25"/>
        <v>UND</v>
      </c>
      <c r="D183" s="7">
        <f t="shared" si="25"/>
        <v>14.48</v>
      </c>
      <c r="E183" s="5">
        <f t="shared" si="25"/>
        <v>2</v>
      </c>
      <c r="F183" s="8">
        <f t="shared" si="26"/>
        <v>28.96</v>
      </c>
    </row>
    <row r="184" outlineLevel="1" spans="1:6">
      <c r="A184" s="5">
        <f t="shared" si="25"/>
        <v>7</v>
      </c>
      <c r="B184" s="28" t="str">
        <f t="shared" si="25"/>
        <v>Atadura de crepe 10cm x 1,8m</v>
      </c>
      <c r="C184" s="5" t="str">
        <f t="shared" si="25"/>
        <v>UND</v>
      </c>
      <c r="D184" s="7">
        <f t="shared" si="25"/>
        <v>1.97</v>
      </c>
      <c r="E184" s="5">
        <f t="shared" si="25"/>
        <v>5</v>
      </c>
      <c r="F184" s="8">
        <f t="shared" si="26"/>
        <v>9.85</v>
      </c>
    </row>
    <row r="185" outlineLevel="1" spans="1:6">
      <c r="A185" s="5">
        <f t="shared" si="25"/>
        <v>8</v>
      </c>
      <c r="B185" s="28" t="str">
        <f t="shared" si="25"/>
        <v>Soro fisiológico SF 0,9%, frasco com 250 Ml</v>
      </c>
      <c r="C185" s="5" t="str">
        <f t="shared" si="25"/>
        <v>UND</v>
      </c>
      <c r="D185" s="7">
        <f t="shared" si="25"/>
        <v>7.96</v>
      </c>
      <c r="E185" s="5">
        <f t="shared" si="25"/>
        <v>2</v>
      </c>
      <c r="F185" s="8">
        <f t="shared" si="26"/>
        <v>15.92</v>
      </c>
    </row>
    <row r="186" outlineLevel="1" spans="1:6">
      <c r="A186" s="5">
        <f t="shared" si="25"/>
        <v>9</v>
      </c>
      <c r="B186" s="28" t="str">
        <f t="shared" si="25"/>
        <v>Antisséptico degermante 2%, frasco com 100ml</v>
      </c>
      <c r="C186" s="5" t="str">
        <f t="shared" si="25"/>
        <v>UND</v>
      </c>
      <c r="D186" s="7">
        <f t="shared" si="25"/>
        <v>6.06</v>
      </c>
      <c r="E186" s="5">
        <f t="shared" si="25"/>
        <v>2</v>
      </c>
      <c r="F186" s="8">
        <f t="shared" si="26"/>
        <v>12.12</v>
      </c>
    </row>
    <row r="187" outlineLevel="1" spans="1:6">
      <c r="A187" s="5"/>
      <c r="B187" s="28"/>
      <c r="C187" s="5"/>
      <c r="D187" s="7"/>
      <c r="E187" s="5"/>
      <c r="F187" s="8"/>
    </row>
    <row r="188" spans="1:6">
      <c r="A188" s="15" t="s">
        <v>285</v>
      </c>
      <c r="B188" s="15"/>
      <c r="C188" s="15"/>
      <c r="D188" s="15"/>
      <c r="E188" s="15"/>
      <c r="F188" s="16">
        <f>SUM(F161:F175)</f>
        <v>1486.84</v>
      </c>
    </row>
    <row r="189" spans="1:6">
      <c r="A189" s="15" t="s">
        <v>286</v>
      </c>
      <c r="B189" s="15"/>
      <c r="C189" s="15"/>
      <c r="D189" s="15"/>
      <c r="E189" s="15"/>
      <c r="F189" s="29">
        <f>F188/12</f>
        <v>123.903333333333</v>
      </c>
    </row>
    <row r="190" spans="1:6">
      <c r="A190" s="15" t="s">
        <v>287</v>
      </c>
      <c r="B190" s="15"/>
      <c r="C190" s="15"/>
      <c r="D190" s="15"/>
      <c r="E190" s="15"/>
      <c r="F190" s="16">
        <f>SUM(F178:F187)</f>
        <v>190.27</v>
      </c>
    </row>
    <row r="191" spans="1:6">
      <c r="A191" s="15" t="s">
        <v>288</v>
      </c>
      <c r="B191" s="15"/>
      <c r="C191" s="15"/>
      <c r="D191" s="15"/>
      <c r="E191" s="15"/>
      <c r="F191" s="29">
        <f>F190/12</f>
        <v>15.8558333333333</v>
      </c>
    </row>
    <row r="193" spans="1:6">
      <c r="A193" s="18" t="s">
        <v>292</v>
      </c>
      <c r="B193" s="19"/>
      <c r="C193" s="18"/>
      <c r="D193" s="20"/>
      <c r="E193" s="18"/>
      <c r="F193" s="18"/>
    </row>
    <row r="194" outlineLevel="1" spans="1:6">
      <c r="A194" s="1" t="s">
        <v>229</v>
      </c>
      <c r="B194" s="2"/>
      <c r="C194" s="1"/>
      <c r="D194" s="3"/>
      <c r="E194" s="1"/>
      <c r="F194" s="1"/>
    </row>
    <row r="195" outlineLevel="1" spans="1:6">
      <c r="A195" s="4" t="s">
        <v>23</v>
      </c>
      <c r="B195" s="4" t="s">
        <v>230</v>
      </c>
      <c r="C195" s="4" t="s">
        <v>231</v>
      </c>
      <c r="D195" s="4" t="s">
        <v>232</v>
      </c>
      <c r="E195" s="4" t="s">
        <v>233</v>
      </c>
      <c r="F195" s="4" t="s">
        <v>234</v>
      </c>
    </row>
    <row r="196" outlineLevel="1" spans="1:6">
      <c r="A196" s="21">
        <f t="shared" ref="A196:E203" si="27">A5</f>
        <v>1</v>
      </c>
      <c r="B196" s="22" t="str">
        <f t="shared" si="27"/>
        <v>Boné árabe em brim 100% algodão para proteção da face em trabalhos a céu aberto.</v>
      </c>
      <c r="C196" s="5" t="str">
        <f t="shared" si="27"/>
        <v>UND</v>
      </c>
      <c r="D196" s="23">
        <f t="shared" si="27"/>
        <v>25.45</v>
      </c>
      <c r="E196" s="21">
        <f t="shared" si="27"/>
        <v>2</v>
      </c>
      <c r="F196" s="24">
        <f t="shared" ref="F196:F203" si="28">TRUNC((E196*D196),2)</f>
        <v>50.9</v>
      </c>
    </row>
    <row r="197" outlineLevel="1" spans="1:6">
      <c r="A197" s="21">
        <f t="shared" si="27"/>
        <v>2</v>
      </c>
      <c r="B197" s="22" t="str">
        <f t="shared" si="27"/>
        <v>Calça com cós de elástico, dois bolsos frontais e dois bolsos na traseira, confeccionado em brim 100% algodão, sem partes metálicas.</v>
      </c>
      <c r="C197" s="5" t="str">
        <f t="shared" si="27"/>
        <v>UND</v>
      </c>
      <c r="D197" s="23">
        <f t="shared" si="27"/>
        <v>66.49</v>
      </c>
      <c r="E197" s="21">
        <f t="shared" si="27"/>
        <v>4</v>
      </c>
      <c r="F197" s="24">
        <f t="shared" si="28"/>
        <v>265.96</v>
      </c>
    </row>
    <row r="198" outlineLevel="1" spans="1:6">
      <c r="A198" s="21">
        <f t="shared" si="27"/>
        <v>3</v>
      </c>
      <c r="B198" s="22" t="str">
        <f t="shared" si="27"/>
        <v>Camisa com gola tipo italiana, com mangas curtas, identificação da empresa na parte frontal, confeccionada em brim 100% algodão.</v>
      </c>
      <c r="C198" s="5" t="str">
        <f t="shared" si="27"/>
        <v>UND</v>
      </c>
      <c r="D198" s="23">
        <f t="shared" si="27"/>
        <v>73.6</v>
      </c>
      <c r="E198" s="21">
        <f t="shared" si="27"/>
        <v>4</v>
      </c>
      <c r="F198" s="24">
        <f t="shared" si="28"/>
        <v>294.4</v>
      </c>
    </row>
    <row r="199" ht="25.5" outlineLevel="1" spans="1:6">
      <c r="A199" s="21">
        <f t="shared" si="27"/>
        <v>4</v>
      </c>
      <c r="B199" s="22" t="str">
        <f t="shared" si="27"/>
        <v>Camisa tipo Polo em Piquet de Malha – 50% algodão e 50% poliéster,  com mangas curtas, identificação da empresa na parte frontal, na cor Branca.</v>
      </c>
      <c r="C199" s="5" t="str">
        <f t="shared" si="27"/>
        <v>UND</v>
      </c>
      <c r="D199" s="23">
        <f t="shared" si="27"/>
        <v>44.95</v>
      </c>
      <c r="E199" s="21">
        <f t="shared" si="27"/>
        <v>4</v>
      </c>
      <c r="F199" s="24">
        <f t="shared" si="28"/>
        <v>179.8</v>
      </c>
    </row>
    <row r="200" ht="25.5" outlineLevel="1" spans="1:6">
      <c r="A200" s="21">
        <f t="shared" si="27"/>
        <v>5</v>
      </c>
      <c r="B200" s="25" t="str">
        <f t="shared" si="27"/>
        <v>Capa de chuva confeccionada em PVC com forro de poliéster, com mangas, capuz conjugado, fechamento frontal por meio de botões, fechamento das costuras através de solda eletrônica.</v>
      </c>
      <c r="C200" s="5" t="str">
        <f t="shared" si="27"/>
        <v>UND</v>
      </c>
      <c r="D200" s="23">
        <f t="shared" si="27"/>
        <v>40.11</v>
      </c>
      <c r="E200" s="21">
        <f t="shared" si="27"/>
        <v>2</v>
      </c>
      <c r="F200" s="24">
        <f t="shared" si="28"/>
        <v>80.22</v>
      </c>
    </row>
    <row r="201" ht="25.5" outlineLevel="1" spans="1:6">
      <c r="A201" s="21">
        <f t="shared" si="27"/>
        <v>6</v>
      </c>
      <c r="B201" s="22" t="str">
        <f t="shared" si="27"/>
        <v>CRACHÁ DE IDENTIFICAÇÃO – EM PVC, COM SUPORTE E CORDÃO. IMPRESSAO - contendo logomarca da empresa, foto e nome completo do funcionário</v>
      </c>
      <c r="C201" s="5" t="str">
        <f t="shared" si="27"/>
        <v>UND</v>
      </c>
      <c r="D201" s="23">
        <f t="shared" si="27"/>
        <v>18.5</v>
      </c>
      <c r="E201" s="21">
        <f t="shared" si="27"/>
        <v>1</v>
      </c>
      <c r="F201" s="24">
        <f t="shared" si="28"/>
        <v>18.5</v>
      </c>
    </row>
    <row r="202" ht="25.5" outlineLevel="1" spans="1:6">
      <c r="A202" s="21">
        <f t="shared" si="27"/>
        <v>7</v>
      </c>
      <c r="B202" s="22" t="str">
        <f t="shared" si="27"/>
        <v>Manguito Proteção UV 50: Dimensões Aproximadas: P: 9x27,7 cm (L x C), G: 9,5x41 cm (L x P), Composição: 94% Poliamida e 6% Elastano; Proteção UV, Antimicrobial, Seamless Dry, Proteção Solar: Com FPS; na cor preta.</v>
      </c>
      <c r="C202" s="5" t="str">
        <f t="shared" si="27"/>
        <v>PAR</v>
      </c>
      <c r="D202" s="23">
        <f t="shared" si="27"/>
        <v>29.91</v>
      </c>
      <c r="E202" s="21">
        <f t="shared" si="27"/>
        <v>2</v>
      </c>
      <c r="F202" s="24">
        <f t="shared" si="28"/>
        <v>59.82</v>
      </c>
    </row>
    <row r="203" outlineLevel="1" spans="1:6">
      <c r="A203" s="21">
        <f t="shared" si="27"/>
        <v>8</v>
      </c>
      <c r="B203" s="22" t="str">
        <f t="shared" si="27"/>
        <v>Meia, modelo cano alto , composição: 88% Algodão, 2% Lycra e 10% Poliamida, na cor preta.</v>
      </c>
      <c r="C203" s="5" t="str">
        <f t="shared" si="27"/>
        <v>PAR</v>
      </c>
      <c r="D203" s="23">
        <f t="shared" si="27"/>
        <v>16.97</v>
      </c>
      <c r="E203" s="21">
        <f t="shared" si="27"/>
        <v>4</v>
      </c>
      <c r="F203" s="24">
        <f t="shared" si="28"/>
        <v>67.88</v>
      </c>
    </row>
    <row r="204" outlineLevel="1" spans="1:6">
      <c r="A204" s="1" t="s">
        <v>253</v>
      </c>
      <c r="B204" s="2"/>
      <c r="C204" s="1"/>
      <c r="D204" s="3"/>
      <c r="E204" s="1"/>
      <c r="F204" s="1"/>
    </row>
    <row r="205" ht="38.25" outlineLevel="1" spans="1:6">
      <c r="A205" s="5">
        <f t="shared" ref="A205:E216" si="29">A23</f>
        <v>1</v>
      </c>
      <c r="B205" s="28" t="str">
        <f t="shared" si="29"/>
        <v>Abafador de Ruídos - Tipo Concha; Haste regulável em plástico ABS, Almofadas de espuma de poliuretano revestidas com lâminas em PVC e conchas em ABS; Certificado de Aprovação - CA: 37272; Aplicação: Redução da exposição a ruídos em níveis perigosos e demais sons não desejados</v>
      </c>
      <c r="C205" s="5" t="str">
        <f t="shared" si="29"/>
        <v>UND</v>
      </c>
      <c r="D205" s="7">
        <f t="shared" si="29"/>
        <v>31.97</v>
      </c>
      <c r="E205" s="27">
        <f t="shared" si="29"/>
        <v>1</v>
      </c>
      <c r="F205" s="24">
        <f t="shared" ref="F205:F216" si="30">TRUNC((E205*D205),2)</f>
        <v>31.97</v>
      </c>
    </row>
    <row r="206" ht="25.5" outlineLevel="1" spans="1:6">
      <c r="A206" s="5">
        <f t="shared" si="29"/>
        <v>2</v>
      </c>
      <c r="B206" s="28" t="str">
        <f t="shared" si="29"/>
        <v>Calçado de segurança tipo botina, confeccionado em couro vaqueta, fechamento em elástico, com biqueira de aço, solado em poliuretano bidensidade.</v>
      </c>
      <c r="C206" s="5" t="str">
        <f t="shared" si="29"/>
        <v>PAR</v>
      </c>
      <c r="D206" s="7">
        <f t="shared" si="29"/>
        <v>75.02</v>
      </c>
      <c r="E206" s="27">
        <f t="shared" si="29"/>
        <v>2</v>
      </c>
      <c r="F206" s="24">
        <f t="shared" si="30"/>
        <v>150.04</v>
      </c>
    </row>
    <row r="207" ht="25.5" outlineLevel="1" spans="1:6">
      <c r="A207" s="5">
        <f t="shared" si="29"/>
        <v>3</v>
      </c>
      <c r="B207" s="28" t="str">
        <f t="shared" si="29"/>
        <v>Calçado de segurança tipo botina, confeccionado em couro vaqueta, fechamento em elástico, com biqueira de composite, solado em poliuretano bidensidade, indicado para proteção dos pés contra riscos de natureza leve, agentes abrasivos, escoriantes e choques elétricos.</v>
      </c>
      <c r="C207" s="5" t="str">
        <f t="shared" si="29"/>
        <v>PAR</v>
      </c>
      <c r="D207" s="7">
        <f t="shared" si="29"/>
        <v>92.72</v>
      </c>
      <c r="E207" s="27">
        <f t="shared" si="29"/>
        <v>2</v>
      </c>
      <c r="F207" s="24">
        <f t="shared" si="30"/>
        <v>185.44</v>
      </c>
    </row>
    <row r="208" ht="25.5" outlineLevel="1" spans="1:6">
      <c r="A208" s="5">
        <f t="shared" si="29"/>
        <v>4</v>
      </c>
      <c r="B208" s="28" t="str">
        <f t="shared" si="29"/>
        <v>Calçado ocupacional de uso profissional, tipo bota PVC cano longo, impermeável, confeccionado em policloreto de vinila (PVC), com resistência química, sem biqueira, propriedades antiderrapantes, para uso em locais alagadiços.</v>
      </c>
      <c r="C208" s="5" t="str">
        <f t="shared" si="29"/>
        <v>PAR</v>
      </c>
      <c r="D208" s="7">
        <f t="shared" si="29"/>
        <v>64.18</v>
      </c>
      <c r="E208" s="27">
        <f t="shared" si="29"/>
        <v>2</v>
      </c>
      <c r="F208" s="24">
        <f t="shared" si="30"/>
        <v>128.36</v>
      </c>
    </row>
    <row r="209" ht="25.5" outlineLevel="1" spans="1:6">
      <c r="A209" s="5">
        <f t="shared" si="29"/>
        <v>5</v>
      </c>
      <c r="B209" s="28" t="str">
        <f t="shared" si="29"/>
        <v>Capacete de segurança, tipo II classe A, aba frontal, com carneira e jugular. Regulagem de tamanho através de ajuste simples, cor azul, com selo de marcação do INMETRO.</v>
      </c>
      <c r="C209" s="5" t="str">
        <f t="shared" si="29"/>
        <v>UND</v>
      </c>
      <c r="D209" s="7">
        <f t="shared" si="29"/>
        <v>24.66</v>
      </c>
      <c r="E209" s="27">
        <f t="shared" si="29"/>
        <v>1</v>
      </c>
      <c r="F209" s="24">
        <f t="shared" si="30"/>
        <v>24.66</v>
      </c>
    </row>
    <row r="210" ht="25.5" outlineLevel="1" spans="1:6">
      <c r="A210" s="5">
        <f t="shared" si="29"/>
        <v>6</v>
      </c>
      <c r="B210" s="28" t="str">
        <f t="shared" si="29"/>
        <v>Cinta ergonômica com suspensório, com elástico reforçado com fileiras duplas na região lombar e 5 flanges de PVC maleável, costura em nylon de alta resistência. Velcro de máxima aderência, com faixa refletiva de 30mm. Na cor Preta.</v>
      </c>
      <c r="C210" s="5" t="str">
        <f t="shared" si="29"/>
        <v>UND</v>
      </c>
      <c r="D210" s="7">
        <f t="shared" si="29"/>
        <v>52.28</v>
      </c>
      <c r="E210" s="27">
        <f t="shared" si="29"/>
        <v>1</v>
      </c>
      <c r="F210" s="24">
        <f t="shared" si="30"/>
        <v>52.28</v>
      </c>
    </row>
    <row r="211" ht="25.5" outlineLevel="1" spans="1:6">
      <c r="A211" s="5">
        <f t="shared" si="29"/>
        <v>7</v>
      </c>
      <c r="B211" s="28" t="str">
        <f t="shared" si="29"/>
        <v>Conjunto cinto de segurança tipo paraquedista com talabarte duplo e kit trava queda (o cinto de segurança e o talabarte deverão ter o mesmo C.A)</v>
      </c>
      <c r="C211" s="5" t="str">
        <f t="shared" si="29"/>
        <v>UND</v>
      </c>
      <c r="D211" s="7">
        <f t="shared" si="29"/>
        <v>294.63</v>
      </c>
      <c r="E211" s="27">
        <f t="shared" si="29"/>
        <v>1</v>
      </c>
      <c r="F211" s="24">
        <f t="shared" si="30"/>
        <v>294.63</v>
      </c>
    </row>
    <row r="212" outlineLevel="1" spans="1:6">
      <c r="A212" s="5">
        <f t="shared" si="29"/>
        <v>8</v>
      </c>
      <c r="B212" s="28" t="str">
        <f t="shared" si="29"/>
        <v>Luva de segurança confeccionada em malha tricotada 4 fios algodão, palma com pigmento de PVC, cano curto, para uso em serviços gerais.</v>
      </c>
      <c r="C212" s="5" t="str">
        <f t="shared" si="29"/>
        <v>PAR</v>
      </c>
      <c r="D212" s="7">
        <f t="shared" si="29"/>
        <v>7.72</v>
      </c>
      <c r="E212" s="27">
        <f t="shared" si="29"/>
        <v>6</v>
      </c>
      <c r="F212" s="24">
        <f t="shared" si="30"/>
        <v>46.32</v>
      </c>
    </row>
    <row r="213" ht="25.5" outlineLevel="1" spans="1:6">
      <c r="A213" s="5">
        <f t="shared" si="29"/>
        <v>9</v>
      </c>
      <c r="B213" s="28" t="str">
        <f t="shared" si="29"/>
        <v>Óculos de proteção individual com lentes incolor, armação em policarbonato, lente em policarbonato, anti-embaçante e anti-risco. Modelo de sobreposição (p/ser usado sobre óculos graduados).</v>
      </c>
      <c r="C213" s="5" t="str">
        <f t="shared" si="29"/>
        <v>UND</v>
      </c>
      <c r="D213" s="7">
        <f t="shared" si="29"/>
        <v>7.7</v>
      </c>
      <c r="E213" s="27">
        <f t="shared" si="29"/>
        <v>2</v>
      </c>
      <c r="F213" s="24">
        <f t="shared" si="30"/>
        <v>15.4</v>
      </c>
    </row>
    <row r="214" outlineLevel="1" spans="1:6">
      <c r="A214" s="5">
        <f t="shared" si="29"/>
        <v>10</v>
      </c>
      <c r="B214" s="28" t="str">
        <f t="shared" si="29"/>
        <v>Protetor auricular, tipo plug de três flanges, material silicone, características adicionais anti-alérgico/atóxico.</v>
      </c>
      <c r="C214" s="5" t="str">
        <f t="shared" si="29"/>
        <v>UND</v>
      </c>
      <c r="D214" s="7">
        <f t="shared" si="29"/>
        <v>10.14</v>
      </c>
      <c r="E214" s="27">
        <f t="shared" si="29"/>
        <v>2</v>
      </c>
      <c r="F214" s="24">
        <f t="shared" si="30"/>
        <v>20.28</v>
      </c>
    </row>
    <row r="215" outlineLevel="1" spans="1:6">
      <c r="A215" s="5">
        <f t="shared" si="29"/>
        <v>11</v>
      </c>
      <c r="B215" s="28" t="str">
        <f t="shared" si="29"/>
        <v>Protetor solar fator de proteção FPS 30 ou superior.</v>
      </c>
      <c r="C215" s="5" t="str">
        <f t="shared" si="29"/>
        <v>UND</v>
      </c>
      <c r="D215" s="7">
        <f t="shared" si="29"/>
        <v>32.31</v>
      </c>
      <c r="E215" s="27">
        <f t="shared" si="29"/>
        <v>4</v>
      </c>
      <c r="F215" s="24">
        <f t="shared" si="30"/>
        <v>129.24</v>
      </c>
    </row>
    <row r="216" ht="25.5" outlineLevel="1" spans="1:6">
      <c r="A216" s="5">
        <f t="shared" si="29"/>
        <v>12</v>
      </c>
      <c r="B216" s="28" t="str">
        <f t="shared" si="29"/>
        <v>Respirador semifacial PFF2 dobrável, descartável, sem válvula. Indicado para proteção respiratória em ambientes hospitalares contra presença de aerodispersóides e outros agentes biológicos, aplicando-se ainda contra fumos, névoas e poeiras tóxicas.</v>
      </c>
      <c r="C216" s="5" t="str">
        <f t="shared" si="29"/>
        <v>UND</v>
      </c>
      <c r="D216" s="7">
        <f t="shared" si="29"/>
        <v>3.28</v>
      </c>
      <c r="E216" s="27">
        <f t="shared" si="29"/>
        <v>12</v>
      </c>
      <c r="F216" s="24">
        <f t="shared" si="30"/>
        <v>39.36</v>
      </c>
    </row>
    <row r="217" outlineLevel="1" spans="1:4">
      <c r="A217" s="5"/>
      <c r="D217" s="7"/>
    </row>
    <row r="218" outlineLevel="1" spans="1:6">
      <c r="A218" s="1" t="s">
        <v>266</v>
      </c>
      <c r="B218" s="2"/>
      <c r="C218" s="1"/>
      <c r="D218" s="3"/>
      <c r="E218" s="1"/>
      <c r="F218" s="1"/>
    </row>
    <row r="219" ht="15" outlineLevel="1" spans="1:6">
      <c r="A219" s="13" t="s">
        <v>23</v>
      </c>
      <c r="B219" s="13" t="s">
        <v>230</v>
      </c>
      <c r="C219" s="13" t="s">
        <v>267</v>
      </c>
      <c r="D219" s="13" t="s">
        <v>232</v>
      </c>
      <c r="E219" s="13" t="s">
        <v>233</v>
      </c>
      <c r="F219" s="13" t="s">
        <v>234</v>
      </c>
    </row>
    <row r="220" outlineLevel="1" spans="1:6">
      <c r="A220" s="5">
        <f t="shared" ref="A220:E232" si="31">A37</f>
        <v>1</v>
      </c>
      <c r="B220" s="28" t="str">
        <f t="shared" si="31"/>
        <v>Caixa plástica tipo maleta para acondicionamento do Kit</v>
      </c>
      <c r="C220" s="5" t="str">
        <f t="shared" si="31"/>
        <v>CAIXA</v>
      </c>
      <c r="D220" s="7">
        <f t="shared" si="31"/>
        <v>46.87</v>
      </c>
      <c r="E220" s="5">
        <f t="shared" si="31"/>
        <v>1</v>
      </c>
      <c r="F220" s="8">
        <f t="shared" ref="F220:F232" si="32">TRUNC((E220*D220),2)</f>
        <v>46.87</v>
      </c>
    </row>
    <row r="221" outlineLevel="1" spans="1:6">
      <c r="A221" s="5">
        <f t="shared" si="31"/>
        <v>2</v>
      </c>
      <c r="B221" s="28" t="str">
        <f t="shared" si="31"/>
        <v>Tesoura sem ponta, aço inoxidável, cabo de polipropileno.</v>
      </c>
      <c r="C221" s="5" t="str">
        <f t="shared" si="31"/>
        <v>UND</v>
      </c>
      <c r="D221" s="7">
        <f t="shared" si="31"/>
        <v>8.92</v>
      </c>
      <c r="E221" s="5">
        <f t="shared" si="31"/>
        <v>1</v>
      </c>
      <c r="F221" s="8">
        <f t="shared" si="32"/>
        <v>8.92</v>
      </c>
    </row>
    <row r="222" outlineLevel="1" spans="1:6">
      <c r="A222" s="5">
        <f t="shared" si="31"/>
        <v>3</v>
      </c>
      <c r="B222" s="28" t="str">
        <f t="shared" si="31"/>
        <v>Luvas de procedimento látex, tamanho G. Caixa com 100 unidades.</v>
      </c>
      <c r="C222" s="5" t="str">
        <f t="shared" si="31"/>
        <v>UND</v>
      </c>
      <c r="D222" s="7">
        <f t="shared" si="31"/>
        <v>34.42</v>
      </c>
      <c r="E222" s="5">
        <f t="shared" si="31"/>
        <v>1</v>
      </c>
      <c r="F222" s="8">
        <f t="shared" si="32"/>
        <v>34.42</v>
      </c>
    </row>
    <row r="223" outlineLevel="1" spans="1:6">
      <c r="A223" s="5">
        <f t="shared" si="31"/>
        <v>4</v>
      </c>
      <c r="B223" s="28" t="str">
        <f t="shared" si="31"/>
        <v>Máscara descartável, tripla camada, com elástico, caixa com 50 unidades</v>
      </c>
      <c r="C223" s="5" t="str">
        <f t="shared" si="31"/>
        <v>CAIXA</v>
      </c>
      <c r="D223" s="7">
        <f t="shared" si="31"/>
        <v>13.61</v>
      </c>
      <c r="E223" s="5">
        <f t="shared" si="31"/>
        <v>1</v>
      </c>
      <c r="F223" s="8">
        <f t="shared" si="32"/>
        <v>13.61</v>
      </c>
    </row>
    <row r="224" outlineLevel="1" spans="1:6">
      <c r="A224" s="5">
        <f t="shared" si="31"/>
        <v>5</v>
      </c>
      <c r="B224" s="28" t="str">
        <f t="shared" si="31"/>
        <v>Gaze 7,5 x 7,5 cm, pacote com 10 unidades</v>
      </c>
      <c r="C224" s="5" t="str">
        <f t="shared" si="31"/>
        <v>UND</v>
      </c>
      <c r="D224" s="7">
        <f t="shared" si="31"/>
        <v>1.96</v>
      </c>
      <c r="E224" s="5">
        <f t="shared" si="31"/>
        <v>10</v>
      </c>
      <c r="F224" s="8">
        <f t="shared" si="32"/>
        <v>19.6</v>
      </c>
    </row>
    <row r="225" outlineLevel="1" spans="1:6">
      <c r="A225" s="5">
        <f t="shared" si="31"/>
        <v>6</v>
      </c>
      <c r="B225" s="28" t="str">
        <f t="shared" si="31"/>
        <v>Esparadrapo 5cm X 4,5m</v>
      </c>
      <c r="C225" s="5" t="str">
        <f t="shared" si="31"/>
        <v>UND</v>
      </c>
      <c r="D225" s="7">
        <f t="shared" si="31"/>
        <v>14.48</v>
      </c>
      <c r="E225" s="5">
        <f t="shared" si="31"/>
        <v>2</v>
      </c>
      <c r="F225" s="8">
        <f t="shared" si="32"/>
        <v>28.96</v>
      </c>
    </row>
    <row r="226" outlineLevel="1" spans="1:6">
      <c r="A226" s="5">
        <f t="shared" si="31"/>
        <v>7</v>
      </c>
      <c r="B226" s="28" t="str">
        <f t="shared" si="31"/>
        <v>Atadura de crepe 10cm x 1,8m</v>
      </c>
      <c r="C226" s="5" t="str">
        <f t="shared" si="31"/>
        <v>UND</v>
      </c>
      <c r="D226" s="7">
        <f t="shared" si="31"/>
        <v>1.97</v>
      </c>
      <c r="E226" s="5">
        <f t="shared" si="31"/>
        <v>5</v>
      </c>
      <c r="F226" s="8">
        <f t="shared" si="32"/>
        <v>9.85</v>
      </c>
    </row>
    <row r="227" outlineLevel="1" spans="1:6">
      <c r="A227" s="5">
        <f t="shared" si="31"/>
        <v>8</v>
      </c>
      <c r="B227" s="28" t="str">
        <f t="shared" si="31"/>
        <v>Soro fisiológico SF 0,9%, frasco com 250 Ml</v>
      </c>
      <c r="C227" s="5" t="str">
        <f t="shared" si="31"/>
        <v>UND</v>
      </c>
      <c r="D227" s="7">
        <f t="shared" si="31"/>
        <v>7.96</v>
      </c>
      <c r="E227" s="5">
        <f t="shared" si="31"/>
        <v>2</v>
      </c>
      <c r="F227" s="8">
        <f t="shared" si="32"/>
        <v>15.92</v>
      </c>
    </row>
    <row r="228" outlineLevel="1" spans="1:6">
      <c r="A228" s="5">
        <f t="shared" si="31"/>
        <v>9</v>
      </c>
      <c r="B228" s="28" t="str">
        <f t="shared" si="31"/>
        <v>Antisséptico degermante 2%, frasco com 100ml</v>
      </c>
      <c r="C228" s="5" t="str">
        <f t="shared" si="31"/>
        <v>UND</v>
      </c>
      <c r="D228" s="7">
        <f t="shared" si="31"/>
        <v>6.06</v>
      </c>
      <c r="E228" s="5">
        <f t="shared" si="31"/>
        <v>2</v>
      </c>
      <c r="F228" s="8">
        <f t="shared" si="32"/>
        <v>12.12</v>
      </c>
    </row>
    <row r="229" outlineLevel="1" spans="1:6">
      <c r="A229" s="5">
        <f t="shared" si="31"/>
        <v>10</v>
      </c>
      <c r="B229" s="28" t="str">
        <f t="shared" si="31"/>
        <v>Corda de segurança em poliamida de 12 mm de diâmetro, rolo com 100M</v>
      </c>
      <c r="C229" s="5" t="str">
        <f t="shared" si="31"/>
        <v>UND</v>
      </c>
      <c r="D229" s="7">
        <f t="shared" si="31"/>
        <v>400.78</v>
      </c>
      <c r="E229" s="5">
        <f t="shared" si="31"/>
        <v>1</v>
      </c>
      <c r="F229" s="8">
        <f t="shared" si="32"/>
        <v>400.78</v>
      </c>
    </row>
    <row r="230" outlineLevel="1" spans="1:6">
      <c r="A230" s="5">
        <f t="shared" si="31"/>
        <v>11</v>
      </c>
      <c r="B230" s="28" t="str">
        <f t="shared" si="31"/>
        <v>Placas de sinalização “Atenção - Em manutenção” 18 x 23cm</v>
      </c>
      <c r="C230" s="5" t="str">
        <f t="shared" si="31"/>
        <v>UND</v>
      </c>
      <c r="D230" s="7">
        <f t="shared" si="31"/>
        <v>24.9</v>
      </c>
      <c r="E230" s="5">
        <f t="shared" si="31"/>
        <v>1</v>
      </c>
      <c r="F230" s="8">
        <f t="shared" si="32"/>
        <v>24.9</v>
      </c>
    </row>
    <row r="231" outlineLevel="1" spans="1:6">
      <c r="A231" s="5">
        <f t="shared" si="31"/>
        <v>12</v>
      </c>
      <c r="B231" s="28" t="str">
        <f t="shared" si="31"/>
        <v>Cone em PVC, cor laranja com faixas refletivas, tamanho 75 cm.</v>
      </c>
      <c r="C231" s="5" t="str">
        <f t="shared" si="31"/>
        <v>UND</v>
      </c>
      <c r="D231" s="7">
        <f t="shared" si="31"/>
        <v>108.1</v>
      </c>
      <c r="E231" s="5">
        <f t="shared" si="31"/>
        <v>1</v>
      </c>
      <c r="F231" s="8">
        <f t="shared" si="32"/>
        <v>108.1</v>
      </c>
    </row>
    <row r="232" outlineLevel="1" spans="1:6">
      <c r="A232" s="5">
        <f t="shared" si="31"/>
        <v>13</v>
      </c>
      <c r="B232" s="28" t="str">
        <f t="shared" si="31"/>
        <v>Mangas isolantes de borracha Classe 2 (M.T.)</v>
      </c>
      <c r="C232" s="5" t="str">
        <f t="shared" si="31"/>
        <v>UND</v>
      </c>
      <c r="D232" s="7">
        <f t="shared" si="31"/>
        <v>1188.22</v>
      </c>
      <c r="E232" s="5">
        <f t="shared" si="31"/>
        <v>1</v>
      </c>
      <c r="F232" s="8">
        <f t="shared" si="32"/>
        <v>1188.22</v>
      </c>
    </row>
    <row r="233" outlineLevel="1" spans="1:6">
      <c r="A233" s="5"/>
      <c r="B233" s="28"/>
      <c r="C233" s="5"/>
      <c r="D233" s="7"/>
      <c r="E233" s="5"/>
      <c r="F233" s="8"/>
    </row>
    <row r="234" spans="1:6">
      <c r="A234" s="15" t="s">
        <v>285</v>
      </c>
      <c r="B234" s="15"/>
      <c r="C234" s="15"/>
      <c r="D234" s="15"/>
      <c r="E234" s="15"/>
      <c r="F234" s="16">
        <f>SUM(F196:F217)</f>
        <v>2135.46</v>
      </c>
    </row>
    <row r="235" spans="1:6">
      <c r="A235" s="15" t="s">
        <v>286</v>
      </c>
      <c r="B235" s="15"/>
      <c r="C235" s="15"/>
      <c r="D235" s="15"/>
      <c r="E235" s="15"/>
      <c r="F235" s="29">
        <f>F234/12</f>
        <v>177.955</v>
      </c>
    </row>
    <row r="236" spans="1:6">
      <c r="A236" s="15" t="s">
        <v>287</v>
      </c>
      <c r="B236" s="15"/>
      <c r="C236" s="15"/>
      <c r="D236" s="15"/>
      <c r="E236" s="15"/>
      <c r="F236" s="16">
        <f>SUM(F220:F233)</f>
        <v>1912.27</v>
      </c>
    </row>
    <row r="237" spans="1:6">
      <c r="A237" s="15" t="s">
        <v>288</v>
      </c>
      <c r="B237" s="15"/>
      <c r="C237" s="15"/>
      <c r="D237" s="15"/>
      <c r="E237" s="15"/>
      <c r="F237" s="29">
        <f>F236/12</f>
        <v>159.355833333333</v>
      </c>
    </row>
    <row r="239" spans="1:6">
      <c r="A239" s="18" t="s">
        <v>293</v>
      </c>
      <c r="B239" s="19"/>
      <c r="C239" s="18"/>
      <c r="D239" s="20"/>
      <c r="E239" s="18"/>
      <c r="F239" s="18"/>
    </row>
    <row r="240" outlineLevel="1" spans="1:6">
      <c r="A240" s="1" t="s">
        <v>229</v>
      </c>
      <c r="B240" s="2"/>
      <c r="C240" s="1"/>
      <c r="D240" s="3"/>
      <c r="E240" s="1"/>
      <c r="F240" s="1"/>
    </row>
    <row r="241" outlineLevel="1" spans="1:6">
      <c r="A241" s="4" t="s">
        <v>23</v>
      </c>
      <c r="B241" s="4" t="s">
        <v>230</v>
      </c>
      <c r="C241" s="4" t="s">
        <v>231</v>
      </c>
      <c r="D241" s="4" t="s">
        <v>232</v>
      </c>
      <c r="E241" s="4" t="s">
        <v>233</v>
      </c>
      <c r="F241" s="4" t="s">
        <v>234</v>
      </c>
    </row>
    <row r="242" ht="25.5" outlineLevel="1" spans="1:6">
      <c r="A242" s="21">
        <f>A8</f>
        <v>4</v>
      </c>
      <c r="B242" s="22" t="str">
        <f>B8</f>
        <v>Camisa tipo Polo em Piquet de Malha – 50% algodão e 50% poliéster,  com mangas curtas, identificação da empresa na parte frontal, na cor Branca.</v>
      </c>
      <c r="C242" s="5" t="str">
        <f>C8</f>
        <v>UND</v>
      </c>
      <c r="D242" s="23">
        <f>D8</f>
        <v>44.95</v>
      </c>
      <c r="E242" s="21">
        <f>E8</f>
        <v>4</v>
      </c>
      <c r="F242" s="24">
        <f t="shared" ref="F242:F250" si="33">TRUNC((E242*D242),2)</f>
        <v>179.8</v>
      </c>
    </row>
    <row r="243" ht="25.5" outlineLevel="1" spans="1:6">
      <c r="A243" s="21">
        <f t="shared" ref="A243:E245" si="34">A10</f>
        <v>6</v>
      </c>
      <c r="B243" s="22" t="str">
        <f t="shared" si="34"/>
        <v>CRACHÁ DE IDENTIFICAÇÃO – EM PVC, COM SUPORTE E CORDÃO. IMPRESSAO - contendo logomarca da empresa, foto e nome completo do funcionário</v>
      </c>
      <c r="C243" s="5" t="str">
        <f t="shared" si="34"/>
        <v>UND</v>
      </c>
      <c r="D243" s="23">
        <f t="shared" si="34"/>
        <v>18.5</v>
      </c>
      <c r="E243" s="21">
        <f t="shared" si="34"/>
        <v>1</v>
      </c>
      <c r="F243" s="24">
        <f t="shared" si="33"/>
        <v>18.5</v>
      </c>
    </row>
    <row r="244" ht="25.5" outlineLevel="1" spans="1:6">
      <c r="A244" s="21">
        <f t="shared" si="34"/>
        <v>7</v>
      </c>
      <c r="B244" s="22" t="str">
        <f t="shared" si="34"/>
        <v>Manguito Proteção UV 50: Dimensões Aproximadas: P: 9x27,7 cm (L x C), G: 9,5x41 cm (L x P), Composição: 94% Poliamida e 6% Elastano; Proteção UV, Antimicrobial, Seamless Dry, Proteção Solar: Com FPS; na cor preta.</v>
      </c>
      <c r="C244" s="5" t="str">
        <f t="shared" si="34"/>
        <v>PAR</v>
      </c>
      <c r="D244" s="23">
        <f t="shared" si="34"/>
        <v>29.91</v>
      </c>
      <c r="E244" s="21">
        <f t="shared" si="34"/>
        <v>2</v>
      </c>
      <c r="F244" s="24">
        <f t="shared" si="33"/>
        <v>59.82</v>
      </c>
    </row>
    <row r="245" outlineLevel="1" spans="1:6">
      <c r="A245" s="21">
        <f t="shared" si="34"/>
        <v>8</v>
      </c>
      <c r="B245" s="22" t="str">
        <f t="shared" si="34"/>
        <v>Meia, modelo cano alto , composição: 88% Algodão, 2% Lycra e 10% Poliamida, na cor preta.</v>
      </c>
      <c r="C245" s="5" t="str">
        <f t="shared" si="34"/>
        <v>PAR</v>
      </c>
      <c r="D245" s="23">
        <f t="shared" si="34"/>
        <v>16.97</v>
      </c>
      <c r="E245" s="21">
        <f t="shared" si="34"/>
        <v>4</v>
      </c>
      <c r="F245" s="24">
        <f t="shared" si="33"/>
        <v>67.88</v>
      </c>
    </row>
    <row r="246" outlineLevel="1" spans="1:6">
      <c r="A246" s="21">
        <f>A14</f>
        <v>10</v>
      </c>
      <c r="B246" s="26" t="str">
        <f>B14</f>
        <v>Sapato masculino</v>
      </c>
      <c r="C246" s="5" t="str">
        <f>C14</f>
        <v>PAR</v>
      </c>
      <c r="D246" s="7">
        <f>D14</f>
        <v>99.9</v>
      </c>
      <c r="E246" s="5">
        <f>E14</f>
        <v>2</v>
      </c>
      <c r="F246" s="8">
        <f t="shared" si="33"/>
        <v>199.8</v>
      </c>
    </row>
    <row r="247" outlineLevel="1" spans="1:6">
      <c r="A247" s="21">
        <f t="shared" ref="A247:E247" si="35">A15</f>
        <v>11</v>
      </c>
      <c r="B247" s="26" t="str">
        <f t="shared" si="35"/>
        <v>Calça social, na cor preta, em tecido de poliviscose; Corte: Masculino, tamanho a combinar.</v>
      </c>
      <c r="C247" s="5" t="str">
        <f t="shared" si="35"/>
        <v>UND</v>
      </c>
      <c r="D247" s="7">
        <f t="shared" si="35"/>
        <v>129.6</v>
      </c>
      <c r="E247" s="5">
        <f t="shared" si="35"/>
        <v>4</v>
      </c>
      <c r="F247" s="8">
        <f t="shared" si="33"/>
        <v>518.4</v>
      </c>
    </row>
    <row r="248" ht="25.5" outlineLevel="1" spans="1:6">
      <c r="A248" s="21">
        <f t="shared" ref="A248:D248" si="36">A16</f>
        <v>12</v>
      </c>
      <c r="B248" s="26" t="str">
        <f t="shared" si="36"/>
        <v>Camisa social, na cor branca, de mangas  longas, com detalhes na gola e punho, na cor predominante da logomarca da Contrada, Corte: Masculino; Tecido com o mínimo de 50% de fibras naturais, contendo a identificação da Contratada.</v>
      </c>
      <c r="C248" s="5" t="str">
        <f t="shared" si="36"/>
        <v>UND</v>
      </c>
      <c r="D248" s="7">
        <f t="shared" si="36"/>
        <v>79.93</v>
      </c>
      <c r="E248" s="5">
        <f>E11</f>
        <v>2</v>
      </c>
      <c r="F248" s="8">
        <f t="shared" si="33"/>
        <v>159.86</v>
      </c>
    </row>
    <row r="249" ht="25.5" outlineLevel="1" spans="1:6">
      <c r="A249" s="21">
        <f t="shared" ref="A249:D251" si="37">A17</f>
        <v>13</v>
      </c>
      <c r="B249" s="26" t="str">
        <f t="shared" si="37"/>
        <v>Japona / Jaqueta,em tecido Oxford, na cor preta ou usual da empresa,  forrada e impermeável; deve possuir a logomarca da empresa em tamanho e local visíveis (no peito, à esquerda).</v>
      </c>
      <c r="C249" s="5" t="str">
        <f t="shared" si="37"/>
        <v>UND</v>
      </c>
      <c r="D249" s="7">
        <f t="shared" si="37"/>
        <v>113.33</v>
      </c>
      <c r="E249" s="5">
        <f>E13</f>
        <v>2</v>
      </c>
      <c r="F249" s="8">
        <f t="shared" si="33"/>
        <v>226.66</v>
      </c>
    </row>
    <row r="250" outlineLevel="1" spans="1:6">
      <c r="A250" s="21">
        <f t="shared" si="37"/>
        <v>14</v>
      </c>
      <c r="B250" s="26" t="str">
        <f t="shared" si="37"/>
        <v>Cinto em couro, na cor preta.</v>
      </c>
      <c r="C250" s="5" t="str">
        <f t="shared" si="37"/>
        <v>UND</v>
      </c>
      <c r="D250" s="7">
        <f t="shared" si="37"/>
        <v>42.83</v>
      </c>
      <c r="E250" s="5">
        <f>E13</f>
        <v>2</v>
      </c>
      <c r="F250" s="8">
        <f t="shared" si="33"/>
        <v>85.66</v>
      </c>
    </row>
    <row r="251" outlineLevel="1" spans="1:6">
      <c r="A251" s="21"/>
      <c r="B251" s="26"/>
      <c r="C251" s="5"/>
      <c r="D251" s="7"/>
      <c r="E251" s="5"/>
      <c r="F251" s="8"/>
    </row>
    <row r="252" outlineLevel="1" spans="1:6">
      <c r="A252" s="1" t="s">
        <v>253</v>
      </c>
      <c r="B252" s="2"/>
      <c r="C252" s="1"/>
      <c r="D252" s="3"/>
      <c r="E252" s="1"/>
      <c r="F252" s="1"/>
    </row>
    <row r="253" outlineLevel="1" spans="1:6">
      <c r="A253" s="1" t="s">
        <v>266</v>
      </c>
      <c r="B253" s="2"/>
      <c r="C253" s="1"/>
      <c r="D253" s="3"/>
      <c r="E253" s="1"/>
      <c r="F253" s="1"/>
    </row>
    <row r="254" ht="15" outlineLevel="1" spans="1:6">
      <c r="A254" s="13" t="s">
        <v>23</v>
      </c>
      <c r="B254" s="13" t="s">
        <v>230</v>
      </c>
      <c r="C254" s="13" t="s">
        <v>267</v>
      </c>
      <c r="D254" s="13" t="s">
        <v>232</v>
      </c>
      <c r="E254" s="13" t="s">
        <v>233</v>
      </c>
      <c r="F254" s="13" t="s">
        <v>234</v>
      </c>
    </row>
    <row r="255" outlineLevel="1" spans="1:6">
      <c r="A255" s="5">
        <f t="shared" ref="A255:E267" si="38">A37</f>
        <v>1</v>
      </c>
      <c r="B255" s="28" t="str">
        <f t="shared" si="38"/>
        <v>Caixa plástica tipo maleta para acondicionamento do Kit</v>
      </c>
      <c r="C255" s="5" t="str">
        <f t="shared" si="38"/>
        <v>CAIXA</v>
      </c>
      <c r="D255" s="7">
        <f t="shared" si="38"/>
        <v>46.87</v>
      </c>
      <c r="E255" s="5">
        <f t="shared" si="38"/>
        <v>1</v>
      </c>
      <c r="F255" s="8">
        <f t="shared" ref="F255:F267" si="39">TRUNC((E255*D255),2)</f>
        <v>46.87</v>
      </c>
    </row>
    <row r="256" outlineLevel="1" spans="1:6">
      <c r="A256" s="5">
        <f t="shared" si="38"/>
        <v>2</v>
      </c>
      <c r="B256" s="28" t="str">
        <f t="shared" si="38"/>
        <v>Tesoura sem ponta, aço inoxidável, cabo de polipropileno.</v>
      </c>
      <c r="C256" s="5" t="str">
        <f t="shared" si="38"/>
        <v>UND</v>
      </c>
      <c r="D256" s="7">
        <f t="shared" si="38"/>
        <v>8.92</v>
      </c>
      <c r="E256" s="5">
        <f t="shared" si="38"/>
        <v>1</v>
      </c>
      <c r="F256" s="8">
        <f t="shared" si="39"/>
        <v>8.92</v>
      </c>
    </row>
    <row r="257" outlineLevel="1" spans="1:6">
      <c r="A257" s="5">
        <f t="shared" si="38"/>
        <v>3</v>
      </c>
      <c r="B257" s="28" t="str">
        <f t="shared" si="38"/>
        <v>Luvas de procedimento látex, tamanho G. Caixa com 100 unidades.</v>
      </c>
      <c r="C257" s="5" t="str">
        <f t="shared" si="38"/>
        <v>UND</v>
      </c>
      <c r="D257" s="7">
        <f t="shared" si="38"/>
        <v>34.42</v>
      </c>
      <c r="E257" s="5">
        <f t="shared" si="38"/>
        <v>1</v>
      </c>
      <c r="F257" s="8">
        <f t="shared" si="39"/>
        <v>34.42</v>
      </c>
    </row>
    <row r="258" outlineLevel="1" spans="1:6">
      <c r="A258" s="5">
        <f t="shared" si="38"/>
        <v>4</v>
      </c>
      <c r="B258" s="28" t="str">
        <f t="shared" si="38"/>
        <v>Máscara descartável, tripla camada, com elástico, caixa com 50 unidades</v>
      </c>
      <c r="C258" s="5" t="str">
        <f t="shared" si="38"/>
        <v>CAIXA</v>
      </c>
      <c r="D258" s="7">
        <f t="shared" si="38"/>
        <v>13.61</v>
      </c>
      <c r="E258" s="5">
        <f t="shared" si="38"/>
        <v>1</v>
      </c>
      <c r="F258" s="8">
        <f t="shared" si="39"/>
        <v>13.61</v>
      </c>
    </row>
    <row r="259" outlineLevel="1" spans="1:6">
      <c r="A259" s="5">
        <f t="shared" si="38"/>
        <v>5</v>
      </c>
      <c r="B259" s="28" t="str">
        <f t="shared" si="38"/>
        <v>Gaze 7,5 x 7,5 cm, pacote com 10 unidades</v>
      </c>
      <c r="C259" s="5" t="str">
        <f t="shared" si="38"/>
        <v>UND</v>
      </c>
      <c r="D259" s="7">
        <f t="shared" si="38"/>
        <v>1.96</v>
      </c>
      <c r="E259" s="5">
        <f t="shared" si="38"/>
        <v>10</v>
      </c>
      <c r="F259" s="8">
        <f t="shared" si="39"/>
        <v>19.6</v>
      </c>
    </row>
    <row r="260" outlineLevel="1" spans="1:6">
      <c r="A260" s="5">
        <f t="shared" si="38"/>
        <v>6</v>
      </c>
      <c r="B260" s="28" t="str">
        <f t="shared" si="38"/>
        <v>Esparadrapo 5cm X 4,5m</v>
      </c>
      <c r="C260" s="5" t="str">
        <f t="shared" si="38"/>
        <v>UND</v>
      </c>
      <c r="D260" s="7">
        <f t="shared" si="38"/>
        <v>14.48</v>
      </c>
      <c r="E260" s="5">
        <f t="shared" si="38"/>
        <v>2</v>
      </c>
      <c r="F260" s="8">
        <f t="shared" si="39"/>
        <v>28.96</v>
      </c>
    </row>
    <row r="261" outlineLevel="1" spans="1:6">
      <c r="A261" s="5">
        <f t="shared" si="38"/>
        <v>7</v>
      </c>
      <c r="B261" s="28" t="str">
        <f t="shared" si="38"/>
        <v>Atadura de crepe 10cm x 1,8m</v>
      </c>
      <c r="C261" s="5" t="str">
        <f t="shared" si="38"/>
        <v>UND</v>
      </c>
      <c r="D261" s="7">
        <f t="shared" si="38"/>
        <v>1.97</v>
      </c>
      <c r="E261" s="5">
        <f t="shared" si="38"/>
        <v>5</v>
      </c>
      <c r="F261" s="8">
        <f t="shared" si="39"/>
        <v>9.85</v>
      </c>
    </row>
    <row r="262" outlineLevel="1" spans="1:6">
      <c r="A262" s="5">
        <f t="shared" si="38"/>
        <v>8</v>
      </c>
      <c r="B262" s="28" t="str">
        <f t="shared" si="38"/>
        <v>Soro fisiológico SF 0,9%, frasco com 250 Ml</v>
      </c>
      <c r="C262" s="5" t="str">
        <f t="shared" si="38"/>
        <v>UND</v>
      </c>
      <c r="D262" s="7">
        <f t="shared" si="38"/>
        <v>7.96</v>
      </c>
      <c r="E262" s="5">
        <f t="shared" si="38"/>
        <v>2</v>
      </c>
      <c r="F262" s="8">
        <f t="shared" si="39"/>
        <v>15.92</v>
      </c>
    </row>
    <row r="263" outlineLevel="1" spans="1:6">
      <c r="A263" s="5">
        <f t="shared" si="38"/>
        <v>9</v>
      </c>
      <c r="B263" s="28" t="str">
        <f t="shared" si="38"/>
        <v>Antisséptico degermante 2%, frasco com 100ml</v>
      </c>
      <c r="C263" s="5" t="str">
        <f t="shared" si="38"/>
        <v>UND</v>
      </c>
      <c r="D263" s="7">
        <f t="shared" si="38"/>
        <v>6.06</v>
      </c>
      <c r="E263" s="5">
        <f t="shared" si="38"/>
        <v>2</v>
      </c>
      <c r="F263" s="8">
        <f t="shared" si="39"/>
        <v>12.12</v>
      </c>
    </row>
    <row r="264" outlineLevel="1" spans="1:6">
      <c r="A264" s="5"/>
      <c r="B264" s="28"/>
      <c r="C264" s="5"/>
      <c r="D264" s="5"/>
      <c r="E264" s="5"/>
      <c r="F264" s="8"/>
    </row>
    <row r="265" ht="15" spans="1:6">
      <c r="A265" s="15" t="s">
        <v>285</v>
      </c>
      <c r="B265" s="15"/>
      <c r="C265" s="15"/>
      <c r="D265" s="15"/>
      <c r="E265" s="15"/>
      <c r="F265" s="31">
        <f>SUM(F242:F251)</f>
        <v>1516.38</v>
      </c>
    </row>
    <row r="266" spans="1:6">
      <c r="A266" s="15" t="s">
        <v>286</v>
      </c>
      <c r="B266" s="15"/>
      <c r="C266" s="15"/>
      <c r="D266" s="15"/>
      <c r="E266" s="15"/>
      <c r="F266" s="29">
        <f>F265/12</f>
        <v>126.365</v>
      </c>
    </row>
    <row r="267" spans="1:6">
      <c r="A267" s="15" t="s">
        <v>287</v>
      </c>
      <c r="B267" s="15"/>
      <c r="C267" s="15"/>
      <c r="D267" s="15"/>
      <c r="E267" s="15"/>
      <c r="F267" s="16">
        <f>SUM(F255:F264)</f>
        <v>190.27</v>
      </c>
    </row>
    <row r="268" spans="1:6">
      <c r="A268" s="15" t="s">
        <v>288</v>
      </c>
      <c r="B268" s="15"/>
      <c r="C268" s="15"/>
      <c r="D268" s="15"/>
      <c r="E268" s="15"/>
      <c r="F268" s="29">
        <f>F267/12</f>
        <v>15.8558333333333</v>
      </c>
    </row>
    <row r="270" spans="1:6">
      <c r="A270" s="18" t="s">
        <v>294</v>
      </c>
      <c r="B270" s="19"/>
      <c r="C270" s="18"/>
      <c r="D270" s="20"/>
      <c r="E270" s="18"/>
      <c r="F270" s="18"/>
    </row>
    <row r="271" outlineLevel="1" spans="1:6">
      <c r="A271" s="1" t="s">
        <v>229</v>
      </c>
      <c r="B271" s="2"/>
      <c r="C271" s="1"/>
      <c r="D271" s="3"/>
      <c r="E271" s="1"/>
      <c r="F271" s="1"/>
    </row>
    <row r="272" outlineLevel="1" spans="1:6">
      <c r="A272" s="4" t="s">
        <v>23</v>
      </c>
      <c r="B272" s="4" t="s">
        <v>230</v>
      </c>
      <c r="C272" s="4" t="s">
        <v>231</v>
      </c>
      <c r="D272" s="4" t="s">
        <v>232</v>
      </c>
      <c r="E272" s="4" t="s">
        <v>233</v>
      </c>
      <c r="F272" s="4" t="s">
        <v>234</v>
      </c>
    </row>
    <row r="273" ht="25.5" outlineLevel="1" spans="1:6">
      <c r="A273" s="21">
        <f>A8</f>
        <v>4</v>
      </c>
      <c r="B273" s="22" t="str">
        <f>B8</f>
        <v>Camisa tipo Polo em Piquet de Malha – 50% algodão e 50% poliéster,  com mangas curtas, identificação da empresa na parte frontal, na cor Branca.</v>
      </c>
      <c r="C273" s="5" t="str">
        <f>C8</f>
        <v>UND</v>
      </c>
      <c r="D273" s="23">
        <f>D8</f>
        <v>44.95</v>
      </c>
      <c r="E273" s="21">
        <f>E8</f>
        <v>4</v>
      </c>
      <c r="F273" s="24">
        <f t="shared" ref="F273:F281" si="40">TRUNC((E273*D273),2)</f>
        <v>179.8</v>
      </c>
    </row>
    <row r="274" ht="25.5" outlineLevel="1" spans="1:6">
      <c r="A274" s="21">
        <f>A9</f>
        <v>5</v>
      </c>
      <c r="B274" s="25" t="str">
        <f>B9</f>
        <v>Capa de chuva confeccionada em PVC com forro de poliéster, com mangas, capuz conjugado, fechamento frontal por meio de botões, fechamento das costuras através de solda eletrônica.</v>
      </c>
      <c r="C274" s="5" t="str">
        <f>C9</f>
        <v>UND</v>
      </c>
      <c r="D274" s="23">
        <f>D9</f>
        <v>40.11</v>
      </c>
      <c r="E274" s="21">
        <f>E9</f>
        <v>2</v>
      </c>
      <c r="F274" s="24">
        <f t="shared" si="40"/>
        <v>80.22</v>
      </c>
    </row>
    <row r="275" ht="25.5" outlineLevel="1" spans="1:6">
      <c r="A275" s="21">
        <f>A10</f>
        <v>6</v>
      </c>
      <c r="B275" s="22" t="str">
        <f>B10</f>
        <v>CRACHÁ DE IDENTIFICAÇÃO – EM PVC, COM SUPORTE E CORDÃO. IMPRESSAO - contendo logomarca da empresa, foto e nome completo do funcionário</v>
      </c>
      <c r="C275" s="5" t="str">
        <f>C10</f>
        <v>UND</v>
      </c>
      <c r="D275" s="23">
        <f>D10</f>
        <v>18.5</v>
      </c>
      <c r="E275" s="21">
        <f>E10</f>
        <v>1</v>
      </c>
      <c r="F275" s="24">
        <f t="shared" si="40"/>
        <v>18.5</v>
      </c>
    </row>
    <row r="276" outlineLevel="1" spans="1:6">
      <c r="A276" s="21">
        <f>A12</f>
        <v>8</v>
      </c>
      <c r="B276" s="22" t="str">
        <f>B12</f>
        <v>Meia, modelo cano alto , composição: 88% Algodão, 2% Lycra e 10% Poliamida, na cor preta.</v>
      </c>
      <c r="C276" s="5" t="str">
        <f>C12</f>
        <v>PAR</v>
      </c>
      <c r="D276" s="23">
        <f>D12</f>
        <v>16.97</v>
      </c>
      <c r="E276" s="21">
        <f>E12</f>
        <v>4</v>
      </c>
      <c r="F276" s="24">
        <f t="shared" si="40"/>
        <v>67.88</v>
      </c>
    </row>
    <row r="277" outlineLevel="1" spans="1:6">
      <c r="A277" s="21">
        <f>A14</f>
        <v>10</v>
      </c>
      <c r="B277" s="26" t="str">
        <f>B14</f>
        <v>Sapato masculino</v>
      </c>
      <c r="C277" s="5" t="str">
        <f>C14</f>
        <v>PAR</v>
      </c>
      <c r="D277" s="7">
        <f>D14</f>
        <v>99.9</v>
      </c>
      <c r="E277" s="5">
        <f>E14</f>
        <v>2</v>
      </c>
      <c r="F277" s="8">
        <f t="shared" si="40"/>
        <v>199.8</v>
      </c>
    </row>
    <row r="278" outlineLevel="1" spans="1:6">
      <c r="A278" s="21">
        <f>A15</f>
        <v>11</v>
      </c>
      <c r="B278" s="26" t="str">
        <f>B15</f>
        <v>Calça social, na cor preta, em tecido de poliviscose; Corte: Masculino, tamanho a combinar.</v>
      </c>
      <c r="C278" s="5" t="str">
        <f>C15</f>
        <v>UND</v>
      </c>
      <c r="D278" s="7">
        <f>D15</f>
        <v>129.6</v>
      </c>
      <c r="E278" s="5">
        <f>E15</f>
        <v>4</v>
      </c>
      <c r="F278" s="8">
        <f t="shared" si="40"/>
        <v>518.4</v>
      </c>
    </row>
    <row r="279" ht="25.5" outlineLevel="1" spans="1:6">
      <c r="A279" s="21">
        <f t="shared" ref="A279:E283" si="41">A16</f>
        <v>12</v>
      </c>
      <c r="B279" s="26" t="str">
        <f t="shared" si="41"/>
        <v>Camisa social, na cor branca, de mangas  longas, com detalhes na gola e punho, na cor predominante da logomarca da Contrada, Corte: Masculino; Tecido com o mínimo de 50% de fibras naturais, contendo a identificação da Contratada.</v>
      </c>
      <c r="C279" s="5" t="str">
        <f t="shared" si="41"/>
        <v>UND</v>
      </c>
      <c r="D279" s="7">
        <f t="shared" si="41"/>
        <v>79.93</v>
      </c>
      <c r="E279" s="5">
        <f t="shared" si="41"/>
        <v>2</v>
      </c>
      <c r="F279" s="8">
        <f t="shared" si="40"/>
        <v>159.86</v>
      </c>
    </row>
    <row r="280" ht="25.5" outlineLevel="1" spans="1:6">
      <c r="A280" s="21">
        <f t="shared" si="41"/>
        <v>13</v>
      </c>
      <c r="B280" s="26" t="str">
        <f t="shared" si="41"/>
        <v>Japona / Jaqueta,em tecido Oxford, na cor preta ou usual da empresa,  forrada e impermeável; deve possuir a logomarca da empresa em tamanho e local visíveis (no peito, à esquerda).</v>
      </c>
      <c r="C280" s="5" t="str">
        <f t="shared" si="41"/>
        <v>UND</v>
      </c>
      <c r="D280" s="7">
        <f t="shared" si="41"/>
        <v>113.33</v>
      </c>
      <c r="E280" s="5">
        <f t="shared" si="41"/>
        <v>2</v>
      </c>
      <c r="F280" s="8">
        <f t="shared" si="40"/>
        <v>226.66</v>
      </c>
    </row>
    <row r="281" outlineLevel="1" spans="1:6">
      <c r="A281" s="21">
        <f t="shared" si="41"/>
        <v>14</v>
      </c>
      <c r="B281" s="26" t="str">
        <f t="shared" si="41"/>
        <v>Cinto em couro, na cor preta.</v>
      </c>
      <c r="C281" s="5" t="str">
        <f t="shared" si="41"/>
        <v>UND</v>
      </c>
      <c r="D281" s="7">
        <f t="shared" si="41"/>
        <v>42.83</v>
      </c>
      <c r="E281" s="5">
        <f t="shared" si="41"/>
        <v>2</v>
      </c>
      <c r="F281" s="8">
        <f t="shared" si="40"/>
        <v>85.66</v>
      </c>
    </row>
    <row r="282" outlineLevel="1" spans="1:6">
      <c r="A282" s="21"/>
      <c r="B282" s="26"/>
      <c r="C282" s="5"/>
      <c r="D282" s="7"/>
      <c r="E282" s="5"/>
      <c r="F282" s="8"/>
    </row>
    <row r="283" outlineLevel="1" spans="1:6">
      <c r="A283" s="1" t="s">
        <v>253</v>
      </c>
      <c r="B283" s="2"/>
      <c r="C283" s="1"/>
      <c r="D283" s="3"/>
      <c r="E283" s="1"/>
      <c r="F283" s="1"/>
    </row>
    <row r="284" outlineLevel="1" spans="1:6">
      <c r="A284" s="1" t="s">
        <v>266</v>
      </c>
      <c r="B284" s="2"/>
      <c r="C284" s="1"/>
      <c r="D284" s="3"/>
      <c r="E284" s="1"/>
      <c r="F284" s="1"/>
    </row>
    <row r="285" ht="15" outlineLevel="1" spans="1:6">
      <c r="A285" s="13" t="s">
        <v>23</v>
      </c>
      <c r="B285" s="13" t="s">
        <v>230</v>
      </c>
      <c r="C285" s="13" t="s">
        <v>267</v>
      </c>
      <c r="D285" s="13" t="s">
        <v>232</v>
      </c>
      <c r="E285" s="13" t="s">
        <v>233</v>
      </c>
      <c r="F285" s="13" t="s">
        <v>234</v>
      </c>
    </row>
    <row r="286" outlineLevel="1" spans="1:6">
      <c r="A286" s="5">
        <f t="shared" ref="A286:E294" si="42">A37</f>
        <v>1</v>
      </c>
      <c r="B286" s="28" t="str">
        <f t="shared" si="42"/>
        <v>Caixa plástica tipo maleta para acondicionamento do Kit</v>
      </c>
      <c r="C286" s="5" t="str">
        <f t="shared" si="42"/>
        <v>CAIXA</v>
      </c>
      <c r="D286" s="7">
        <f t="shared" si="42"/>
        <v>46.87</v>
      </c>
      <c r="E286" s="5">
        <f t="shared" si="42"/>
        <v>1</v>
      </c>
      <c r="F286" s="8">
        <f t="shared" ref="F286:F294" si="43">TRUNC((E286*D286),2)</f>
        <v>46.87</v>
      </c>
    </row>
    <row r="287" outlineLevel="1" spans="1:6">
      <c r="A287" s="5">
        <f t="shared" si="42"/>
        <v>2</v>
      </c>
      <c r="B287" s="28" t="str">
        <f t="shared" si="42"/>
        <v>Tesoura sem ponta, aço inoxidável, cabo de polipropileno.</v>
      </c>
      <c r="C287" s="5" t="str">
        <f t="shared" si="42"/>
        <v>UND</v>
      </c>
      <c r="D287" s="7">
        <f t="shared" si="42"/>
        <v>8.92</v>
      </c>
      <c r="E287" s="5">
        <f t="shared" si="42"/>
        <v>1</v>
      </c>
      <c r="F287" s="8">
        <f t="shared" si="43"/>
        <v>8.92</v>
      </c>
    </row>
    <row r="288" outlineLevel="1" spans="1:6">
      <c r="A288" s="5">
        <f t="shared" si="42"/>
        <v>3</v>
      </c>
      <c r="B288" s="28" t="str">
        <f t="shared" si="42"/>
        <v>Luvas de procedimento látex, tamanho G. Caixa com 100 unidades.</v>
      </c>
      <c r="C288" s="5" t="str">
        <f t="shared" si="42"/>
        <v>UND</v>
      </c>
      <c r="D288" s="7">
        <f t="shared" si="42"/>
        <v>34.42</v>
      </c>
      <c r="E288" s="5">
        <f t="shared" si="42"/>
        <v>1</v>
      </c>
      <c r="F288" s="8">
        <f t="shared" si="43"/>
        <v>34.42</v>
      </c>
    </row>
    <row r="289" outlineLevel="1" spans="1:6">
      <c r="A289" s="5">
        <f t="shared" si="42"/>
        <v>4</v>
      </c>
      <c r="B289" s="28" t="str">
        <f t="shared" si="42"/>
        <v>Máscara descartável, tripla camada, com elástico, caixa com 50 unidades</v>
      </c>
      <c r="C289" s="5" t="str">
        <f t="shared" si="42"/>
        <v>CAIXA</v>
      </c>
      <c r="D289" s="7">
        <f t="shared" si="42"/>
        <v>13.61</v>
      </c>
      <c r="E289" s="5">
        <f t="shared" si="42"/>
        <v>1</v>
      </c>
      <c r="F289" s="8">
        <f t="shared" si="43"/>
        <v>13.61</v>
      </c>
    </row>
    <row r="290" outlineLevel="1" spans="1:6">
      <c r="A290" s="5">
        <f t="shared" si="42"/>
        <v>5</v>
      </c>
      <c r="B290" s="28" t="str">
        <f t="shared" si="42"/>
        <v>Gaze 7,5 x 7,5 cm, pacote com 10 unidades</v>
      </c>
      <c r="C290" s="5" t="str">
        <f t="shared" si="42"/>
        <v>UND</v>
      </c>
      <c r="D290" s="7">
        <f t="shared" si="42"/>
        <v>1.96</v>
      </c>
      <c r="E290" s="5">
        <f t="shared" si="42"/>
        <v>10</v>
      </c>
      <c r="F290" s="8">
        <f t="shared" si="43"/>
        <v>19.6</v>
      </c>
    </row>
    <row r="291" outlineLevel="1" spans="1:6">
      <c r="A291" s="5">
        <f t="shared" si="42"/>
        <v>6</v>
      </c>
      <c r="B291" s="28" t="str">
        <f t="shared" si="42"/>
        <v>Esparadrapo 5cm X 4,5m</v>
      </c>
      <c r="C291" s="5" t="str">
        <f t="shared" si="42"/>
        <v>UND</v>
      </c>
      <c r="D291" s="7">
        <f t="shared" si="42"/>
        <v>14.48</v>
      </c>
      <c r="E291" s="5">
        <f t="shared" si="42"/>
        <v>2</v>
      </c>
      <c r="F291" s="8">
        <f t="shared" si="43"/>
        <v>28.96</v>
      </c>
    </row>
    <row r="292" outlineLevel="1" spans="1:6">
      <c r="A292" s="5">
        <f t="shared" si="42"/>
        <v>7</v>
      </c>
      <c r="B292" s="28" t="str">
        <f t="shared" si="42"/>
        <v>Atadura de crepe 10cm x 1,8m</v>
      </c>
      <c r="C292" s="5" t="str">
        <f t="shared" si="42"/>
        <v>UND</v>
      </c>
      <c r="D292" s="7">
        <f t="shared" si="42"/>
        <v>1.97</v>
      </c>
      <c r="E292" s="5">
        <f t="shared" si="42"/>
        <v>5</v>
      </c>
      <c r="F292" s="8">
        <f t="shared" si="43"/>
        <v>9.85</v>
      </c>
    </row>
    <row r="293" outlineLevel="1" spans="1:6">
      <c r="A293" s="5">
        <f t="shared" si="42"/>
        <v>8</v>
      </c>
      <c r="B293" s="28" t="str">
        <f t="shared" si="42"/>
        <v>Soro fisiológico SF 0,9%, frasco com 250 Ml</v>
      </c>
      <c r="C293" s="5" t="str">
        <f t="shared" si="42"/>
        <v>UND</v>
      </c>
      <c r="D293" s="7">
        <f t="shared" si="42"/>
        <v>7.96</v>
      </c>
      <c r="E293" s="5">
        <f t="shared" si="42"/>
        <v>2</v>
      </c>
      <c r="F293" s="8">
        <f t="shared" si="43"/>
        <v>15.92</v>
      </c>
    </row>
    <row r="294" outlineLevel="1" spans="1:6">
      <c r="A294" s="5">
        <f t="shared" si="42"/>
        <v>9</v>
      </c>
      <c r="B294" s="28" t="str">
        <f t="shared" si="42"/>
        <v>Antisséptico degermante 2%, frasco com 100ml</v>
      </c>
      <c r="C294" s="5" t="str">
        <f t="shared" si="42"/>
        <v>UND</v>
      </c>
      <c r="D294" s="7">
        <f t="shared" si="42"/>
        <v>6.06</v>
      </c>
      <c r="E294" s="5">
        <f t="shared" si="42"/>
        <v>2</v>
      </c>
      <c r="F294" s="8">
        <f t="shared" si="43"/>
        <v>12.12</v>
      </c>
    </row>
    <row r="295" outlineLevel="1" spans="1:6">
      <c r="A295" s="5"/>
      <c r="B295" s="28"/>
      <c r="C295" s="5"/>
      <c r="D295" s="7"/>
      <c r="E295" s="5"/>
      <c r="F295" s="8"/>
    </row>
    <row r="296" spans="1:6">
      <c r="A296" s="15" t="s">
        <v>285</v>
      </c>
      <c r="B296" s="15"/>
      <c r="C296" s="15"/>
      <c r="D296" s="15"/>
      <c r="E296" s="15"/>
      <c r="F296" s="16">
        <f>SUM(F273:F282)</f>
        <v>1536.78</v>
      </c>
    </row>
    <row r="297" spans="1:6">
      <c r="A297" s="15" t="s">
        <v>286</v>
      </c>
      <c r="B297" s="15"/>
      <c r="C297" s="15"/>
      <c r="D297" s="15"/>
      <c r="E297" s="15"/>
      <c r="F297" s="29">
        <f>F296/12</f>
        <v>128.065</v>
      </c>
    </row>
    <row r="298" spans="1:6">
      <c r="A298" s="15" t="s">
        <v>287</v>
      </c>
      <c r="B298" s="15"/>
      <c r="C298" s="15"/>
      <c r="D298" s="15"/>
      <c r="E298" s="15"/>
      <c r="F298" s="16">
        <f>SUM(F286:F295)</f>
        <v>190.27</v>
      </c>
    </row>
    <row r="299" spans="1:6">
      <c r="A299" s="15" t="s">
        <v>288</v>
      </c>
      <c r="B299" s="15"/>
      <c r="C299" s="15"/>
      <c r="D299" s="15"/>
      <c r="E299" s="15"/>
      <c r="F299" s="29">
        <f>F298/12</f>
        <v>15.8558333333333</v>
      </c>
    </row>
    <row r="301" spans="1:6">
      <c r="A301" s="18" t="s">
        <v>295</v>
      </c>
      <c r="B301" s="19"/>
      <c r="C301" s="18"/>
      <c r="D301" s="20"/>
      <c r="E301" s="18"/>
      <c r="F301" s="18"/>
    </row>
    <row r="302" outlineLevel="1" spans="1:6">
      <c r="A302" s="1" t="s">
        <v>229</v>
      </c>
      <c r="B302" s="2"/>
      <c r="C302" s="1"/>
      <c r="D302" s="3"/>
      <c r="E302" s="1"/>
      <c r="F302" s="1"/>
    </row>
    <row r="303" outlineLevel="1" spans="1:6">
      <c r="A303" s="4" t="s">
        <v>23</v>
      </c>
      <c r="B303" s="4" t="s">
        <v>230</v>
      </c>
      <c r="C303" s="4" t="s">
        <v>231</v>
      </c>
      <c r="D303" s="4" t="s">
        <v>232</v>
      </c>
      <c r="E303" s="4" t="s">
        <v>233</v>
      </c>
      <c r="F303" s="4" t="s">
        <v>234</v>
      </c>
    </row>
    <row r="304" outlineLevel="1" spans="1:6">
      <c r="A304" s="21">
        <f t="shared" ref="A304:E311" si="44">A5</f>
        <v>1</v>
      </c>
      <c r="B304" s="22" t="str">
        <f t="shared" si="44"/>
        <v>Boné árabe em brim 100% algodão para proteção da face em trabalhos a céu aberto.</v>
      </c>
      <c r="C304" s="5" t="str">
        <f t="shared" si="44"/>
        <v>UND</v>
      </c>
      <c r="D304" s="23">
        <f t="shared" si="44"/>
        <v>25.45</v>
      </c>
      <c r="E304" s="21">
        <f t="shared" si="44"/>
        <v>2</v>
      </c>
      <c r="F304" s="24">
        <f t="shared" ref="F304:F311" si="45">TRUNC((E304*D304),2)</f>
        <v>50.9</v>
      </c>
    </row>
    <row r="305" outlineLevel="1" spans="1:6">
      <c r="A305" s="21">
        <f t="shared" si="44"/>
        <v>2</v>
      </c>
      <c r="B305" s="22" t="str">
        <f t="shared" si="44"/>
        <v>Calça com cós de elástico, dois bolsos frontais e dois bolsos na traseira, confeccionado em brim 100% algodão, sem partes metálicas.</v>
      </c>
      <c r="C305" s="5" t="str">
        <f t="shared" si="44"/>
        <v>UND</v>
      </c>
      <c r="D305" s="23">
        <f t="shared" si="44"/>
        <v>66.49</v>
      </c>
      <c r="E305" s="21">
        <f t="shared" si="44"/>
        <v>4</v>
      </c>
      <c r="F305" s="24">
        <f t="shared" si="45"/>
        <v>265.96</v>
      </c>
    </row>
    <row r="306" outlineLevel="1" spans="1:6">
      <c r="A306" s="21">
        <f t="shared" si="44"/>
        <v>3</v>
      </c>
      <c r="B306" s="22" t="str">
        <f t="shared" si="44"/>
        <v>Camisa com gola tipo italiana, com mangas curtas, identificação da empresa na parte frontal, confeccionada em brim 100% algodão.</v>
      </c>
      <c r="C306" s="5" t="str">
        <f t="shared" si="44"/>
        <v>UND</v>
      </c>
      <c r="D306" s="23">
        <f t="shared" si="44"/>
        <v>73.6</v>
      </c>
      <c r="E306" s="21">
        <f t="shared" si="44"/>
        <v>4</v>
      </c>
      <c r="F306" s="24">
        <f t="shared" si="45"/>
        <v>294.4</v>
      </c>
    </row>
    <row r="307" ht="25.5" outlineLevel="1" spans="1:6">
      <c r="A307" s="21">
        <f t="shared" si="44"/>
        <v>4</v>
      </c>
      <c r="B307" s="22" t="str">
        <f t="shared" si="44"/>
        <v>Camisa tipo Polo em Piquet de Malha – 50% algodão e 50% poliéster,  com mangas curtas, identificação da empresa na parte frontal, na cor Branca.</v>
      </c>
      <c r="C307" s="5" t="str">
        <f t="shared" si="44"/>
        <v>UND</v>
      </c>
      <c r="D307" s="23">
        <f t="shared" si="44"/>
        <v>44.95</v>
      </c>
      <c r="E307" s="21">
        <f t="shared" si="44"/>
        <v>4</v>
      </c>
      <c r="F307" s="24">
        <f t="shared" si="45"/>
        <v>179.8</v>
      </c>
    </row>
    <row r="308" ht="25.5" outlineLevel="1" spans="1:6">
      <c r="A308" s="21">
        <f t="shared" si="44"/>
        <v>5</v>
      </c>
      <c r="B308" s="25" t="str">
        <f t="shared" si="44"/>
        <v>Capa de chuva confeccionada em PVC com forro de poliéster, com mangas, capuz conjugado, fechamento frontal por meio de botões, fechamento das costuras através de solda eletrônica.</v>
      </c>
      <c r="C308" s="5" t="str">
        <f t="shared" si="44"/>
        <v>UND</v>
      </c>
      <c r="D308" s="23">
        <f t="shared" si="44"/>
        <v>40.11</v>
      </c>
      <c r="E308" s="21">
        <f t="shared" si="44"/>
        <v>2</v>
      </c>
      <c r="F308" s="24">
        <f t="shared" si="45"/>
        <v>80.22</v>
      </c>
    </row>
    <row r="309" ht="25.5" outlineLevel="1" spans="1:6">
      <c r="A309" s="21">
        <f t="shared" si="44"/>
        <v>6</v>
      </c>
      <c r="B309" s="22" t="str">
        <f t="shared" si="44"/>
        <v>CRACHÁ DE IDENTIFICAÇÃO – EM PVC, COM SUPORTE E CORDÃO. IMPRESSAO - contendo logomarca da empresa, foto e nome completo do funcionário</v>
      </c>
      <c r="C309" s="5" t="str">
        <f t="shared" si="44"/>
        <v>UND</v>
      </c>
      <c r="D309" s="23">
        <f t="shared" si="44"/>
        <v>18.5</v>
      </c>
      <c r="E309" s="21">
        <f t="shared" si="44"/>
        <v>1</v>
      </c>
      <c r="F309" s="24">
        <f t="shared" si="45"/>
        <v>18.5</v>
      </c>
    </row>
    <row r="310" ht="25.5" outlineLevel="1" spans="1:6">
      <c r="A310" s="21">
        <f t="shared" si="44"/>
        <v>7</v>
      </c>
      <c r="B310" s="22" t="str">
        <f t="shared" si="44"/>
        <v>Manguito Proteção UV 50: Dimensões Aproximadas: P: 9x27,7 cm (L x C), G: 9,5x41 cm (L x P), Composição: 94% Poliamida e 6% Elastano; Proteção UV, Antimicrobial, Seamless Dry, Proteção Solar: Com FPS; na cor preta.</v>
      </c>
      <c r="C310" s="5" t="str">
        <f t="shared" si="44"/>
        <v>PAR</v>
      </c>
      <c r="D310" s="23">
        <f t="shared" si="44"/>
        <v>29.91</v>
      </c>
      <c r="E310" s="21">
        <f t="shared" si="44"/>
        <v>2</v>
      </c>
      <c r="F310" s="24">
        <f t="shared" si="45"/>
        <v>59.82</v>
      </c>
    </row>
    <row r="311" outlineLevel="1" spans="1:6">
      <c r="A311" s="21">
        <f t="shared" si="44"/>
        <v>8</v>
      </c>
      <c r="B311" s="22" t="str">
        <f t="shared" si="44"/>
        <v>Meia, modelo cano alto , composição: 88% Algodão, 2% Lycra e 10% Poliamida, na cor preta.</v>
      </c>
      <c r="C311" s="5" t="str">
        <f t="shared" si="44"/>
        <v>PAR</v>
      </c>
      <c r="D311" s="23">
        <f t="shared" si="44"/>
        <v>16.97</v>
      </c>
      <c r="E311" s="21">
        <f t="shared" si="44"/>
        <v>4</v>
      </c>
      <c r="F311" s="24">
        <f t="shared" si="45"/>
        <v>67.88</v>
      </c>
    </row>
    <row r="312" outlineLevel="1" spans="1:6">
      <c r="A312" s="1" t="s">
        <v>253</v>
      </c>
      <c r="B312" s="2"/>
      <c r="C312" s="1"/>
      <c r="D312" s="3"/>
      <c r="E312" s="1"/>
      <c r="F312" s="1"/>
    </row>
    <row r="313" ht="38.25" outlineLevel="1" spans="1:6">
      <c r="A313" s="5">
        <f t="shared" ref="A313:E324" si="46">A23</f>
        <v>1</v>
      </c>
      <c r="B313" s="28" t="str">
        <f t="shared" si="46"/>
        <v>Abafador de Ruídos - Tipo Concha; Haste regulável em plástico ABS, Almofadas de espuma de poliuretano revestidas com lâminas em PVC e conchas em ABS; Certificado de Aprovação - CA: 37272; Aplicação: Redução da exposição a ruídos em níveis perigosos e demais sons não desejados</v>
      </c>
      <c r="C313" s="5" t="str">
        <f t="shared" si="46"/>
        <v>UND</v>
      </c>
      <c r="D313" s="7">
        <f t="shared" si="46"/>
        <v>31.97</v>
      </c>
      <c r="E313" s="27">
        <f t="shared" si="46"/>
        <v>1</v>
      </c>
      <c r="F313" s="24">
        <f t="shared" ref="F313:F324" si="47">TRUNC((E313*D313),2)</f>
        <v>31.97</v>
      </c>
    </row>
    <row r="314" ht="25.5" outlineLevel="1" spans="1:6">
      <c r="A314" s="5">
        <f t="shared" si="46"/>
        <v>2</v>
      </c>
      <c r="B314" s="28" t="str">
        <f t="shared" si="46"/>
        <v>Calçado de segurança tipo botina, confeccionado em couro vaqueta, fechamento em elástico, com biqueira de aço, solado em poliuretano bidensidade.</v>
      </c>
      <c r="C314" s="5" t="str">
        <f t="shared" si="46"/>
        <v>PAR</v>
      </c>
      <c r="D314" s="7">
        <f t="shared" si="46"/>
        <v>75.02</v>
      </c>
      <c r="E314" s="27">
        <f t="shared" si="46"/>
        <v>2</v>
      </c>
      <c r="F314" s="24">
        <f t="shared" si="47"/>
        <v>150.04</v>
      </c>
    </row>
    <row r="315" ht="25.5" outlineLevel="1" spans="1:6">
      <c r="A315" s="5">
        <f t="shared" si="46"/>
        <v>3</v>
      </c>
      <c r="B315" s="28" t="str">
        <f t="shared" si="46"/>
        <v>Calçado de segurança tipo botina, confeccionado em couro vaqueta, fechamento em elástico, com biqueira de composite, solado em poliuretano bidensidade, indicado para proteção dos pés contra riscos de natureza leve, agentes abrasivos, escoriantes e choques elétricos.</v>
      </c>
      <c r="C315" s="5" t="str">
        <f t="shared" si="46"/>
        <v>PAR</v>
      </c>
      <c r="D315" s="7">
        <f t="shared" si="46"/>
        <v>92.72</v>
      </c>
      <c r="E315" s="27">
        <f t="shared" si="46"/>
        <v>2</v>
      </c>
      <c r="F315" s="24">
        <f t="shared" si="47"/>
        <v>185.44</v>
      </c>
    </row>
    <row r="316" ht="25.5" outlineLevel="1" spans="1:6">
      <c r="A316" s="5">
        <f t="shared" si="46"/>
        <v>4</v>
      </c>
      <c r="B316" s="28" t="str">
        <f t="shared" si="46"/>
        <v>Calçado ocupacional de uso profissional, tipo bota PVC cano longo, impermeável, confeccionado em policloreto de vinila (PVC), com resistência química, sem biqueira, propriedades antiderrapantes, para uso em locais alagadiços.</v>
      </c>
      <c r="C316" s="5" t="str">
        <f t="shared" si="46"/>
        <v>PAR</v>
      </c>
      <c r="D316" s="7">
        <f t="shared" si="46"/>
        <v>64.18</v>
      </c>
      <c r="E316" s="27">
        <f t="shared" si="46"/>
        <v>2</v>
      </c>
      <c r="F316" s="24">
        <f t="shared" si="47"/>
        <v>128.36</v>
      </c>
    </row>
    <row r="317" ht="25.5" outlineLevel="1" spans="1:6">
      <c r="A317" s="5">
        <f t="shared" si="46"/>
        <v>5</v>
      </c>
      <c r="B317" s="28" t="str">
        <f t="shared" si="46"/>
        <v>Capacete de segurança, tipo II classe A, aba frontal, com carneira e jugular. Regulagem de tamanho através de ajuste simples, cor azul, com selo de marcação do INMETRO.</v>
      </c>
      <c r="C317" s="5" t="str">
        <f t="shared" si="46"/>
        <v>UND</v>
      </c>
      <c r="D317" s="7">
        <f t="shared" si="46"/>
        <v>24.66</v>
      </c>
      <c r="E317" s="27">
        <f t="shared" si="46"/>
        <v>1</v>
      </c>
      <c r="F317" s="24">
        <f t="shared" si="47"/>
        <v>24.66</v>
      </c>
    </row>
    <row r="318" ht="25.5" outlineLevel="1" spans="1:6">
      <c r="A318" s="5">
        <f t="shared" si="46"/>
        <v>6</v>
      </c>
      <c r="B318" s="28" t="str">
        <f t="shared" si="46"/>
        <v>Cinta ergonômica com suspensório, com elástico reforçado com fileiras duplas na região lombar e 5 flanges de PVC maleável, costura em nylon de alta resistência. Velcro de máxima aderência, com faixa refletiva de 30mm. Na cor Preta.</v>
      </c>
      <c r="C318" s="5" t="str">
        <f t="shared" si="46"/>
        <v>UND</v>
      </c>
      <c r="D318" s="7">
        <f t="shared" si="46"/>
        <v>52.28</v>
      </c>
      <c r="E318" s="27">
        <f t="shared" si="46"/>
        <v>1</v>
      </c>
      <c r="F318" s="24">
        <f t="shared" si="47"/>
        <v>52.28</v>
      </c>
    </row>
    <row r="319" ht="25.5" outlineLevel="1" spans="1:6">
      <c r="A319" s="5">
        <f t="shared" si="46"/>
        <v>7</v>
      </c>
      <c r="B319" s="28" t="str">
        <f t="shared" si="46"/>
        <v>Conjunto cinto de segurança tipo paraquedista com talabarte duplo e kit trava queda (o cinto de segurança e o talabarte deverão ter o mesmo C.A)</v>
      </c>
      <c r="C319" s="5" t="str">
        <f t="shared" si="46"/>
        <v>UND</v>
      </c>
      <c r="D319" s="7">
        <f t="shared" si="46"/>
        <v>294.63</v>
      </c>
      <c r="E319" s="27">
        <f t="shared" si="46"/>
        <v>1</v>
      </c>
      <c r="F319" s="24">
        <f t="shared" si="47"/>
        <v>294.63</v>
      </c>
    </row>
    <row r="320" outlineLevel="1" spans="1:6">
      <c r="A320" s="5">
        <f t="shared" si="46"/>
        <v>8</v>
      </c>
      <c r="B320" s="28" t="str">
        <f t="shared" si="46"/>
        <v>Luva de segurança confeccionada em malha tricotada 4 fios algodão, palma com pigmento de PVC, cano curto, para uso em serviços gerais.</v>
      </c>
      <c r="C320" s="5" t="str">
        <f t="shared" si="46"/>
        <v>PAR</v>
      </c>
      <c r="D320" s="7">
        <f t="shared" si="46"/>
        <v>7.72</v>
      </c>
      <c r="E320" s="27">
        <f t="shared" si="46"/>
        <v>6</v>
      </c>
      <c r="F320" s="24">
        <f t="shared" si="47"/>
        <v>46.32</v>
      </c>
    </row>
    <row r="321" ht="25.5" outlineLevel="1" spans="1:6">
      <c r="A321" s="5">
        <f t="shared" si="46"/>
        <v>9</v>
      </c>
      <c r="B321" s="28" t="str">
        <f t="shared" si="46"/>
        <v>Óculos de proteção individual com lentes incolor, armação em policarbonato, lente em policarbonato, anti-embaçante e anti-risco. Modelo de sobreposição (p/ser usado sobre óculos graduados).</v>
      </c>
      <c r="C321" s="5" t="str">
        <f t="shared" si="46"/>
        <v>UND</v>
      </c>
      <c r="D321" s="7">
        <f t="shared" si="46"/>
        <v>7.7</v>
      </c>
      <c r="E321" s="27">
        <f t="shared" si="46"/>
        <v>2</v>
      </c>
      <c r="F321" s="24">
        <f t="shared" si="47"/>
        <v>15.4</v>
      </c>
    </row>
    <row r="322" outlineLevel="1" spans="1:6">
      <c r="A322" s="5">
        <f t="shared" si="46"/>
        <v>10</v>
      </c>
      <c r="B322" s="28" t="str">
        <f t="shared" si="46"/>
        <v>Protetor auricular, tipo plug de três flanges, material silicone, características adicionais anti-alérgico/atóxico.</v>
      </c>
      <c r="C322" s="5" t="str">
        <f t="shared" si="46"/>
        <v>UND</v>
      </c>
      <c r="D322" s="7">
        <f t="shared" si="46"/>
        <v>10.14</v>
      </c>
      <c r="E322" s="27">
        <f t="shared" si="46"/>
        <v>2</v>
      </c>
      <c r="F322" s="24">
        <f t="shared" si="47"/>
        <v>20.28</v>
      </c>
    </row>
    <row r="323" outlineLevel="1" spans="1:6">
      <c r="A323" s="5">
        <f t="shared" si="46"/>
        <v>11</v>
      </c>
      <c r="B323" s="28" t="str">
        <f t="shared" si="46"/>
        <v>Protetor solar fator de proteção FPS 30 ou superior.</v>
      </c>
      <c r="C323" s="5" t="str">
        <f t="shared" si="46"/>
        <v>UND</v>
      </c>
      <c r="D323" s="7">
        <f t="shared" si="46"/>
        <v>32.31</v>
      </c>
      <c r="E323" s="27">
        <f t="shared" si="46"/>
        <v>4</v>
      </c>
      <c r="F323" s="24">
        <f t="shared" si="47"/>
        <v>129.24</v>
      </c>
    </row>
    <row r="324" ht="25.5" outlineLevel="1" spans="1:6">
      <c r="A324" s="5">
        <f t="shared" si="46"/>
        <v>12</v>
      </c>
      <c r="B324" s="28" t="str">
        <f t="shared" si="46"/>
        <v>Respirador semifacial PFF2 dobrável, descartável, sem válvula. Indicado para proteção respiratória em ambientes hospitalares contra presença de aerodispersóides e outros agentes biológicos, aplicando-se ainda contra fumos, névoas e poeiras tóxicas.</v>
      </c>
      <c r="C324" s="5" t="str">
        <f t="shared" si="46"/>
        <v>UND</v>
      </c>
      <c r="D324" s="7">
        <f t="shared" si="46"/>
        <v>3.28</v>
      </c>
      <c r="E324" s="27">
        <f t="shared" si="46"/>
        <v>12</v>
      </c>
      <c r="F324" s="24">
        <f t="shared" si="47"/>
        <v>39.36</v>
      </c>
    </row>
    <row r="325" outlineLevel="1" spans="1:4">
      <c r="A325" s="5"/>
      <c r="D325" s="7"/>
    </row>
    <row r="326" outlineLevel="1" spans="1:6">
      <c r="A326" s="1" t="s">
        <v>266</v>
      </c>
      <c r="B326" s="2"/>
      <c r="C326" s="1"/>
      <c r="D326" s="3"/>
      <c r="E326" s="1"/>
      <c r="F326" s="1"/>
    </row>
    <row r="327" ht="15" outlineLevel="1" spans="1:6">
      <c r="A327" s="13" t="s">
        <v>23</v>
      </c>
      <c r="B327" s="13" t="s">
        <v>230</v>
      </c>
      <c r="C327" s="13" t="s">
        <v>267</v>
      </c>
      <c r="D327" s="13" t="s">
        <v>232</v>
      </c>
      <c r="E327" s="13" t="s">
        <v>233</v>
      </c>
      <c r="F327" s="13" t="s">
        <v>234</v>
      </c>
    </row>
    <row r="328" outlineLevel="1" spans="1:6">
      <c r="A328" s="5">
        <f>A37</f>
        <v>1</v>
      </c>
      <c r="B328" s="28" t="str">
        <f>B37</f>
        <v>Caixa plástica tipo maleta para acondicionamento do Kit</v>
      </c>
      <c r="C328" s="5" t="str">
        <f>C37</f>
        <v>CAIXA</v>
      </c>
      <c r="D328" s="7">
        <f>D37</f>
        <v>46.87</v>
      </c>
      <c r="E328" s="5">
        <f>E37</f>
        <v>1</v>
      </c>
      <c r="F328" s="8">
        <f t="shared" ref="F328:F340" si="48">TRUNC((E328*D328),2)</f>
        <v>46.87</v>
      </c>
    </row>
    <row r="329" outlineLevel="1" spans="1:6">
      <c r="A329" s="5">
        <f t="shared" ref="A329:E340" si="49">A38</f>
        <v>2</v>
      </c>
      <c r="B329" s="28" t="str">
        <f t="shared" si="49"/>
        <v>Tesoura sem ponta, aço inoxidável, cabo de polipropileno.</v>
      </c>
      <c r="C329" s="5" t="str">
        <f t="shared" si="49"/>
        <v>UND</v>
      </c>
      <c r="D329" s="7">
        <f t="shared" si="49"/>
        <v>8.92</v>
      </c>
      <c r="E329" s="5">
        <f t="shared" si="49"/>
        <v>1</v>
      </c>
      <c r="F329" s="8">
        <f t="shared" si="48"/>
        <v>8.92</v>
      </c>
    </row>
    <row r="330" outlineLevel="1" spans="1:6">
      <c r="A330" s="5">
        <f t="shared" si="49"/>
        <v>3</v>
      </c>
      <c r="B330" s="28" t="str">
        <f t="shared" si="49"/>
        <v>Luvas de procedimento látex, tamanho G. Caixa com 100 unidades.</v>
      </c>
      <c r="C330" s="5" t="str">
        <f t="shared" si="49"/>
        <v>UND</v>
      </c>
      <c r="D330" s="7">
        <f t="shared" si="49"/>
        <v>34.42</v>
      </c>
      <c r="E330" s="5">
        <f t="shared" si="49"/>
        <v>1</v>
      </c>
      <c r="F330" s="8">
        <f t="shared" si="48"/>
        <v>34.42</v>
      </c>
    </row>
    <row r="331" outlineLevel="1" spans="1:6">
      <c r="A331" s="5">
        <f t="shared" si="49"/>
        <v>4</v>
      </c>
      <c r="B331" s="28" t="str">
        <f t="shared" si="49"/>
        <v>Máscara descartável, tripla camada, com elástico, caixa com 50 unidades</v>
      </c>
      <c r="C331" s="5" t="str">
        <f t="shared" si="49"/>
        <v>CAIXA</v>
      </c>
      <c r="D331" s="7">
        <f t="shared" si="49"/>
        <v>13.61</v>
      </c>
      <c r="E331" s="5">
        <f t="shared" si="49"/>
        <v>1</v>
      </c>
      <c r="F331" s="8">
        <f t="shared" si="48"/>
        <v>13.61</v>
      </c>
    </row>
    <row r="332" outlineLevel="1" spans="1:6">
      <c r="A332" s="5">
        <f t="shared" si="49"/>
        <v>5</v>
      </c>
      <c r="B332" s="28" t="str">
        <f t="shared" si="49"/>
        <v>Gaze 7,5 x 7,5 cm, pacote com 10 unidades</v>
      </c>
      <c r="C332" s="5" t="str">
        <f t="shared" si="49"/>
        <v>UND</v>
      </c>
      <c r="D332" s="7">
        <f t="shared" si="49"/>
        <v>1.96</v>
      </c>
      <c r="E332" s="5">
        <f t="shared" si="49"/>
        <v>10</v>
      </c>
      <c r="F332" s="8">
        <f t="shared" si="48"/>
        <v>19.6</v>
      </c>
    </row>
    <row r="333" outlineLevel="1" spans="1:6">
      <c r="A333" s="5">
        <f t="shared" si="49"/>
        <v>6</v>
      </c>
      <c r="B333" s="28" t="str">
        <f t="shared" si="49"/>
        <v>Esparadrapo 5cm X 4,5m</v>
      </c>
      <c r="C333" s="5" t="str">
        <f t="shared" si="49"/>
        <v>UND</v>
      </c>
      <c r="D333" s="7">
        <f t="shared" si="49"/>
        <v>14.48</v>
      </c>
      <c r="E333" s="5">
        <f t="shared" si="49"/>
        <v>2</v>
      </c>
      <c r="F333" s="8">
        <f t="shared" si="48"/>
        <v>28.96</v>
      </c>
    </row>
    <row r="334" outlineLevel="1" spans="1:6">
      <c r="A334" s="5">
        <f t="shared" si="49"/>
        <v>7</v>
      </c>
      <c r="B334" s="28" t="str">
        <f t="shared" si="49"/>
        <v>Atadura de crepe 10cm x 1,8m</v>
      </c>
      <c r="C334" s="5" t="str">
        <f t="shared" si="49"/>
        <v>UND</v>
      </c>
      <c r="D334" s="7">
        <f t="shared" si="49"/>
        <v>1.97</v>
      </c>
      <c r="E334" s="5">
        <f t="shared" si="49"/>
        <v>5</v>
      </c>
      <c r="F334" s="8">
        <f t="shared" si="48"/>
        <v>9.85</v>
      </c>
    </row>
    <row r="335" outlineLevel="1" spans="1:6">
      <c r="A335" s="5">
        <f t="shared" si="49"/>
        <v>8</v>
      </c>
      <c r="B335" s="28" t="str">
        <f t="shared" si="49"/>
        <v>Soro fisiológico SF 0,9%, frasco com 250 Ml</v>
      </c>
      <c r="C335" s="5" t="str">
        <f t="shared" si="49"/>
        <v>UND</v>
      </c>
      <c r="D335" s="7">
        <f t="shared" si="49"/>
        <v>7.96</v>
      </c>
      <c r="E335" s="5">
        <f t="shared" si="49"/>
        <v>2</v>
      </c>
      <c r="F335" s="8">
        <f t="shared" si="48"/>
        <v>15.92</v>
      </c>
    </row>
    <row r="336" outlineLevel="1" spans="1:6">
      <c r="A336" s="5">
        <f t="shared" si="49"/>
        <v>9</v>
      </c>
      <c r="B336" s="28" t="str">
        <f t="shared" si="49"/>
        <v>Antisséptico degermante 2%, frasco com 100ml</v>
      </c>
      <c r="C336" s="5" t="str">
        <f t="shared" si="49"/>
        <v>UND</v>
      </c>
      <c r="D336" s="7">
        <f t="shared" si="49"/>
        <v>6.06</v>
      </c>
      <c r="E336" s="5">
        <f t="shared" si="49"/>
        <v>2</v>
      </c>
      <c r="F336" s="8">
        <f t="shared" si="48"/>
        <v>12.12</v>
      </c>
    </row>
    <row r="337" outlineLevel="1" spans="1:6">
      <c r="A337" s="5">
        <f t="shared" si="49"/>
        <v>10</v>
      </c>
      <c r="B337" s="28" t="str">
        <f t="shared" si="49"/>
        <v>Corda de segurança em poliamida de 12 mm de diâmetro, rolo com 100M</v>
      </c>
      <c r="C337" s="5" t="str">
        <f t="shared" si="49"/>
        <v>UND</v>
      </c>
      <c r="D337" s="7">
        <f t="shared" si="49"/>
        <v>400.78</v>
      </c>
      <c r="E337" s="5">
        <f t="shared" si="49"/>
        <v>1</v>
      </c>
      <c r="F337" s="8">
        <f t="shared" si="48"/>
        <v>400.78</v>
      </c>
    </row>
    <row r="338" outlineLevel="1" spans="1:6">
      <c r="A338" s="5">
        <f t="shared" si="49"/>
        <v>11</v>
      </c>
      <c r="B338" s="28" t="str">
        <f t="shared" si="49"/>
        <v>Placas de sinalização “Atenção - Em manutenção” 18 x 23cm</v>
      </c>
      <c r="C338" s="5" t="str">
        <f t="shared" si="49"/>
        <v>UND</v>
      </c>
      <c r="D338" s="7">
        <f t="shared" si="49"/>
        <v>24.9</v>
      </c>
      <c r="E338" s="5">
        <f t="shared" si="49"/>
        <v>1</v>
      </c>
      <c r="F338" s="8">
        <f t="shared" si="48"/>
        <v>24.9</v>
      </c>
    </row>
    <row r="339" outlineLevel="1" spans="1:6">
      <c r="A339" s="5">
        <f t="shared" si="49"/>
        <v>12</v>
      </c>
      <c r="B339" s="28" t="str">
        <f t="shared" si="49"/>
        <v>Cone em PVC, cor laranja com faixas refletivas, tamanho 75 cm.</v>
      </c>
      <c r="C339" s="5" t="str">
        <f t="shared" si="49"/>
        <v>UND</v>
      </c>
      <c r="D339" s="7">
        <f t="shared" si="49"/>
        <v>108.1</v>
      </c>
      <c r="E339" s="5">
        <f t="shared" si="49"/>
        <v>1</v>
      </c>
      <c r="F339" s="8">
        <f t="shared" si="48"/>
        <v>108.1</v>
      </c>
    </row>
    <row r="340" outlineLevel="1" spans="1:6">
      <c r="A340" s="5">
        <f t="shared" si="49"/>
        <v>13</v>
      </c>
      <c r="B340" s="28" t="str">
        <f t="shared" si="49"/>
        <v>Mangas isolantes de borracha Classe 2 (M.T.)</v>
      </c>
      <c r="C340" s="5" t="str">
        <f t="shared" si="49"/>
        <v>UND</v>
      </c>
      <c r="D340" s="7">
        <f t="shared" si="49"/>
        <v>1188.22</v>
      </c>
      <c r="E340" s="5">
        <f t="shared" si="49"/>
        <v>1</v>
      </c>
      <c r="F340" s="8">
        <f t="shared" si="48"/>
        <v>1188.22</v>
      </c>
    </row>
    <row r="341" outlineLevel="1" spans="1:6">
      <c r="A341" s="5"/>
      <c r="B341" s="28"/>
      <c r="C341" s="5"/>
      <c r="D341" s="7"/>
      <c r="E341" s="5"/>
      <c r="F341" s="8"/>
    </row>
    <row r="342" spans="1:6">
      <c r="A342" s="15" t="s">
        <v>285</v>
      </c>
      <c r="B342" s="15"/>
      <c r="C342" s="15"/>
      <c r="D342" s="15"/>
      <c r="E342" s="15"/>
      <c r="F342" s="16">
        <f>SUM(F304:F325)</f>
        <v>2135.46</v>
      </c>
    </row>
    <row r="343" spans="1:6">
      <c r="A343" s="15" t="s">
        <v>286</v>
      </c>
      <c r="B343" s="15"/>
      <c r="C343" s="15"/>
      <c r="D343" s="15"/>
      <c r="E343" s="15"/>
      <c r="F343" s="29">
        <f>F342/12</f>
        <v>177.955</v>
      </c>
    </row>
    <row r="344" spans="1:6">
      <c r="A344" s="15" t="s">
        <v>287</v>
      </c>
      <c r="B344" s="15"/>
      <c r="C344" s="15"/>
      <c r="D344" s="15"/>
      <c r="E344" s="15"/>
      <c r="F344" s="16">
        <f>SUM(F328:F341)</f>
        <v>1912.27</v>
      </c>
    </row>
    <row r="345" spans="1:6">
      <c r="A345" s="15" t="s">
        <v>288</v>
      </c>
      <c r="B345" s="15"/>
      <c r="C345" s="15"/>
      <c r="D345" s="15"/>
      <c r="E345" s="15"/>
      <c r="F345" s="29">
        <f>F344/12</f>
        <v>159.355833333333</v>
      </c>
    </row>
  </sheetData>
  <mergeCells count="70">
    <mergeCell ref="A2:F2"/>
    <mergeCell ref="A3:F3"/>
    <mergeCell ref="A22:F22"/>
    <mergeCell ref="A35:F35"/>
    <mergeCell ref="A51:E51"/>
    <mergeCell ref="A52:E52"/>
    <mergeCell ref="A55:F55"/>
    <mergeCell ref="A56:F56"/>
    <mergeCell ref="A66:F66"/>
    <mergeCell ref="A80:F80"/>
    <mergeCell ref="A95:E95"/>
    <mergeCell ref="A96:E96"/>
    <mergeCell ref="A97:E97"/>
    <mergeCell ref="A98:E98"/>
    <mergeCell ref="A100:F100"/>
    <mergeCell ref="A101:F101"/>
    <mergeCell ref="A110:F110"/>
    <mergeCell ref="A111:F111"/>
    <mergeCell ref="A123:E123"/>
    <mergeCell ref="A124:E124"/>
    <mergeCell ref="A125:E125"/>
    <mergeCell ref="A126:E126"/>
    <mergeCell ref="A128:F128"/>
    <mergeCell ref="A129:F129"/>
    <mergeCell ref="A140:F140"/>
    <mergeCell ref="A141:F141"/>
    <mergeCell ref="A153:E153"/>
    <mergeCell ref="A154:E154"/>
    <mergeCell ref="A155:E155"/>
    <mergeCell ref="A156:E156"/>
    <mergeCell ref="A158:F158"/>
    <mergeCell ref="A159:F159"/>
    <mergeCell ref="A169:F169"/>
    <mergeCell ref="A176:F176"/>
    <mergeCell ref="A188:E188"/>
    <mergeCell ref="A189:E189"/>
    <mergeCell ref="A190:E190"/>
    <mergeCell ref="A191:E191"/>
    <mergeCell ref="A193:F193"/>
    <mergeCell ref="A194:F194"/>
    <mergeCell ref="A204:F204"/>
    <mergeCell ref="A218:F218"/>
    <mergeCell ref="A234:E234"/>
    <mergeCell ref="A235:E235"/>
    <mergeCell ref="A236:E236"/>
    <mergeCell ref="A237:E237"/>
    <mergeCell ref="A239:F239"/>
    <mergeCell ref="A240:F240"/>
    <mergeCell ref="A252:F252"/>
    <mergeCell ref="A253:F253"/>
    <mergeCell ref="A265:E265"/>
    <mergeCell ref="A266:E266"/>
    <mergeCell ref="A267:E267"/>
    <mergeCell ref="A268:E268"/>
    <mergeCell ref="A270:F270"/>
    <mergeCell ref="A271:F271"/>
    <mergeCell ref="A283:F283"/>
    <mergeCell ref="A284:F284"/>
    <mergeCell ref="A296:E296"/>
    <mergeCell ref="A297:E297"/>
    <mergeCell ref="A298:E298"/>
    <mergeCell ref="A299:E299"/>
    <mergeCell ref="A301:F301"/>
    <mergeCell ref="A302:F302"/>
    <mergeCell ref="A312:F312"/>
    <mergeCell ref="A326:F326"/>
    <mergeCell ref="A342:E342"/>
    <mergeCell ref="A343:E343"/>
    <mergeCell ref="A344:E344"/>
    <mergeCell ref="A345:E345"/>
  </mergeCells>
  <pageMargins left="0.511811024" right="0.511811024" top="0.787401575" bottom="0.787401575" header="0.31496062" footer="0.31496062"/>
  <pageSetup paperSize="9" orientation="landscape"/>
  <headerFooter/>
  <ignoredErrors>
    <ignoredError sqref="F97" formula="1"/>
    <ignoredError sqref="C242:D250" calculatedColumn="1"/>
  </ignoredErrors>
  <tableParts count="9">
    <tablePart r:id="rId1"/>
    <tablePart r:id="rId2"/>
    <tablePart r:id="rId3"/>
    <tablePart r:id="rId4"/>
    <tablePart r:id="rId5"/>
    <tablePart r:id="rId6"/>
    <tablePart r:id="rId7"/>
    <tablePart r:id="rId8"/>
    <tablePart r:id="rId9"/>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0"/>
  <sheetViews>
    <sheetView topLeftCell="B1" workbookViewId="0">
      <selection activeCell="F430" sqref="F430"/>
    </sheetView>
  </sheetViews>
  <sheetFormatPr defaultColWidth="9" defaultRowHeight="15" outlineLevelCol="7"/>
  <cols>
    <col min="1" max="1" width="5.14285714285714" customWidth="1"/>
    <col min="2" max="2" width="140.428571428571" customWidth="1"/>
    <col min="3" max="3" width="9.28571428571429" customWidth="1"/>
    <col min="4" max="4" width="8.85714285714286" customWidth="1"/>
    <col min="5" max="5" width="9.57142857142857" customWidth="1"/>
    <col min="6" max="6" width="11.2857142857143" customWidth="1"/>
  </cols>
  <sheetData>
    <row r="1" spans="1:6">
      <c r="A1" s="1" t="s">
        <v>296</v>
      </c>
      <c r="B1" s="2"/>
      <c r="C1" s="1"/>
      <c r="D1" s="3"/>
      <c r="E1" s="1"/>
      <c r="F1" s="1"/>
    </row>
    <row r="2" spans="1:6">
      <c r="A2" s="13" t="s">
        <v>23</v>
      </c>
      <c r="B2" s="13" t="s">
        <v>230</v>
      </c>
      <c r="C2" s="13" t="s">
        <v>267</v>
      </c>
      <c r="D2" s="13" t="s">
        <v>232</v>
      </c>
      <c r="E2" s="13" t="s">
        <v>233</v>
      </c>
      <c r="F2" s="13" t="s">
        <v>234</v>
      </c>
    </row>
    <row r="3" outlineLevel="1" spans="1:6">
      <c r="A3" s="5">
        <v>1</v>
      </c>
      <c r="B3" s="6" t="s">
        <v>297</v>
      </c>
      <c r="C3" s="5" t="s">
        <v>236</v>
      </c>
      <c r="D3" s="7">
        <v>91.93</v>
      </c>
      <c r="E3" s="5">
        <v>1</v>
      </c>
      <c r="F3" s="8">
        <f t="shared" ref="F3:F34" si="0">TRUNC((E3*D3),2)</f>
        <v>91.93</v>
      </c>
    </row>
    <row r="4" outlineLevel="1" spans="1:6">
      <c r="A4" s="5">
        <v>2</v>
      </c>
      <c r="B4" s="6" t="s">
        <v>298</v>
      </c>
      <c r="C4" s="5" t="s">
        <v>236</v>
      </c>
      <c r="D4" s="7">
        <v>44.51</v>
      </c>
      <c r="E4" s="5">
        <v>1</v>
      </c>
      <c r="F4" s="8">
        <f t="shared" si="0"/>
        <v>44.51</v>
      </c>
    </row>
    <row r="5" outlineLevel="1" spans="1:6">
      <c r="A5" s="5">
        <v>3</v>
      </c>
      <c r="B5" s="6" t="s">
        <v>299</v>
      </c>
      <c r="C5" s="5" t="s">
        <v>236</v>
      </c>
      <c r="D5" s="7">
        <v>89.14</v>
      </c>
      <c r="E5" s="5">
        <v>1</v>
      </c>
      <c r="F5" s="8">
        <f t="shared" si="0"/>
        <v>89.14</v>
      </c>
    </row>
    <row r="6" outlineLevel="1" spans="1:6">
      <c r="A6" s="5">
        <v>4</v>
      </c>
      <c r="B6" s="6" t="s">
        <v>300</v>
      </c>
      <c r="C6" s="5" t="s">
        <v>236</v>
      </c>
      <c r="D6" s="7">
        <v>62.11</v>
      </c>
      <c r="E6" s="5">
        <v>1</v>
      </c>
      <c r="F6" s="8">
        <f t="shared" si="0"/>
        <v>62.11</v>
      </c>
    </row>
    <row r="7" outlineLevel="1" spans="1:6">
      <c r="A7" s="5">
        <v>5</v>
      </c>
      <c r="B7" s="6" t="s">
        <v>301</v>
      </c>
      <c r="C7" s="5" t="s">
        <v>236</v>
      </c>
      <c r="D7" s="7">
        <v>35.5</v>
      </c>
      <c r="E7" s="5">
        <v>1</v>
      </c>
      <c r="F7" s="8">
        <f t="shared" si="0"/>
        <v>35.5</v>
      </c>
    </row>
    <row r="8" outlineLevel="1" spans="1:6">
      <c r="A8" s="5">
        <v>6</v>
      </c>
      <c r="B8" s="6" t="s">
        <v>302</v>
      </c>
      <c r="C8" s="5" t="s">
        <v>236</v>
      </c>
      <c r="D8" s="7">
        <v>33.17</v>
      </c>
      <c r="E8" s="5">
        <v>1</v>
      </c>
      <c r="F8" s="8">
        <f t="shared" si="0"/>
        <v>33.17</v>
      </c>
    </row>
    <row r="9" ht="25.5" outlineLevel="1" spans="1:6">
      <c r="A9" s="5">
        <v>7</v>
      </c>
      <c r="B9" s="6" t="s">
        <v>303</v>
      </c>
      <c r="C9" s="5" t="s">
        <v>236</v>
      </c>
      <c r="D9" s="7">
        <v>88.55</v>
      </c>
      <c r="E9" s="5">
        <v>1</v>
      </c>
      <c r="F9" s="8">
        <f t="shared" si="0"/>
        <v>88.55</v>
      </c>
    </row>
    <row r="10" ht="25.5" outlineLevel="1" spans="1:6">
      <c r="A10" s="5">
        <v>8</v>
      </c>
      <c r="B10" s="6" t="s">
        <v>304</v>
      </c>
      <c r="C10" s="5" t="s">
        <v>236</v>
      </c>
      <c r="D10" s="7">
        <v>131.26</v>
      </c>
      <c r="E10" s="5">
        <v>1</v>
      </c>
      <c r="F10" s="8">
        <f t="shared" si="0"/>
        <v>131.26</v>
      </c>
    </row>
    <row r="11" outlineLevel="1" spans="1:6">
      <c r="A11" s="5">
        <v>9</v>
      </c>
      <c r="B11" s="6" t="s">
        <v>305</v>
      </c>
      <c r="C11" s="5" t="s">
        <v>236</v>
      </c>
      <c r="D11" s="7">
        <v>62.22</v>
      </c>
      <c r="E11" s="5">
        <v>1</v>
      </c>
      <c r="F11" s="8">
        <f t="shared" si="0"/>
        <v>62.22</v>
      </c>
    </row>
    <row r="12" outlineLevel="1" spans="1:6">
      <c r="A12" s="5">
        <v>10</v>
      </c>
      <c r="B12" s="6" t="s">
        <v>306</v>
      </c>
      <c r="C12" s="5" t="s">
        <v>236</v>
      </c>
      <c r="D12" s="7">
        <v>14.8</v>
      </c>
      <c r="E12" s="5">
        <v>1</v>
      </c>
      <c r="F12" s="8">
        <f t="shared" si="0"/>
        <v>14.8</v>
      </c>
    </row>
    <row r="13" outlineLevel="1" spans="1:6">
      <c r="A13" s="5">
        <v>11</v>
      </c>
      <c r="B13" s="6" t="s">
        <v>307</v>
      </c>
      <c r="C13" s="5" t="s">
        <v>236</v>
      </c>
      <c r="D13" s="7">
        <v>29.54</v>
      </c>
      <c r="E13" s="5">
        <v>1</v>
      </c>
      <c r="F13" s="8">
        <f t="shared" si="0"/>
        <v>29.54</v>
      </c>
    </row>
    <row r="14" outlineLevel="1" spans="1:6">
      <c r="A14" s="5">
        <v>12</v>
      </c>
      <c r="B14" s="6" t="s">
        <v>308</v>
      </c>
      <c r="C14" s="5" t="s">
        <v>236</v>
      </c>
      <c r="D14" s="7">
        <v>7.43</v>
      </c>
      <c r="E14" s="5">
        <v>1</v>
      </c>
      <c r="F14" s="8">
        <f t="shared" si="0"/>
        <v>7.43</v>
      </c>
    </row>
    <row r="15" outlineLevel="1" spans="1:6">
      <c r="A15" s="5">
        <v>13</v>
      </c>
      <c r="B15" s="6" t="s">
        <v>309</v>
      </c>
      <c r="C15" s="5" t="s">
        <v>236</v>
      </c>
      <c r="D15" s="7">
        <v>7.61</v>
      </c>
      <c r="E15" s="5">
        <v>1</v>
      </c>
      <c r="F15" s="8">
        <f t="shared" si="0"/>
        <v>7.61</v>
      </c>
    </row>
    <row r="16" outlineLevel="1" spans="1:6">
      <c r="A16" s="5">
        <v>14</v>
      </c>
      <c r="B16" s="6" t="s">
        <v>310</v>
      </c>
      <c r="C16" s="5" t="s">
        <v>236</v>
      </c>
      <c r="D16" s="7">
        <v>124.73</v>
      </c>
      <c r="E16" s="5">
        <v>1</v>
      </c>
      <c r="F16" s="8">
        <f t="shared" si="0"/>
        <v>124.73</v>
      </c>
    </row>
    <row r="17" outlineLevel="1" spans="1:6">
      <c r="A17" s="5">
        <v>15</v>
      </c>
      <c r="B17" s="6" t="s">
        <v>311</v>
      </c>
      <c r="C17" s="5" t="s">
        <v>236</v>
      </c>
      <c r="D17" s="7">
        <v>1.4</v>
      </c>
      <c r="E17" s="5">
        <v>4</v>
      </c>
      <c r="F17" s="8">
        <f t="shared" si="0"/>
        <v>5.6</v>
      </c>
    </row>
    <row r="18" outlineLevel="1" spans="1:6">
      <c r="A18" s="5">
        <v>16</v>
      </c>
      <c r="B18" s="6" t="s">
        <v>312</v>
      </c>
      <c r="C18" s="5" t="s">
        <v>236</v>
      </c>
      <c r="D18" s="7">
        <v>53.21</v>
      </c>
      <c r="E18" s="5">
        <v>1</v>
      </c>
      <c r="F18" s="8">
        <f t="shared" si="0"/>
        <v>53.21</v>
      </c>
    </row>
    <row r="19" outlineLevel="1" spans="1:6">
      <c r="A19" s="5">
        <v>17</v>
      </c>
      <c r="B19" s="6" t="s">
        <v>313</v>
      </c>
      <c r="C19" s="5" t="s">
        <v>236</v>
      </c>
      <c r="D19" s="7">
        <v>30.04</v>
      </c>
      <c r="E19" s="5">
        <v>1</v>
      </c>
      <c r="F19" s="8">
        <f t="shared" si="0"/>
        <v>30.04</v>
      </c>
    </row>
    <row r="20" outlineLevel="1" spans="1:6">
      <c r="A20" s="5">
        <v>18</v>
      </c>
      <c r="B20" s="6" t="s">
        <v>314</v>
      </c>
      <c r="C20" s="5" t="s">
        <v>236</v>
      </c>
      <c r="D20" s="7">
        <v>11.42</v>
      </c>
      <c r="E20" s="5">
        <v>1</v>
      </c>
      <c r="F20" s="8">
        <f t="shared" si="0"/>
        <v>11.42</v>
      </c>
    </row>
    <row r="21" outlineLevel="1" spans="1:6">
      <c r="A21" s="5">
        <v>19</v>
      </c>
      <c r="B21" s="6" t="s">
        <v>315</v>
      </c>
      <c r="C21" s="5" t="s">
        <v>236</v>
      </c>
      <c r="D21" s="7">
        <v>3.17</v>
      </c>
      <c r="E21" s="5">
        <v>1</v>
      </c>
      <c r="F21" s="8">
        <f t="shared" si="0"/>
        <v>3.17</v>
      </c>
    </row>
    <row r="22" outlineLevel="1" spans="1:6">
      <c r="A22" s="5">
        <v>20</v>
      </c>
      <c r="B22" s="6" t="s">
        <v>316</v>
      </c>
      <c r="C22" s="5" t="s">
        <v>236</v>
      </c>
      <c r="D22" s="7">
        <v>10.97</v>
      </c>
      <c r="E22" s="5">
        <v>1</v>
      </c>
      <c r="F22" s="8">
        <f t="shared" si="0"/>
        <v>10.97</v>
      </c>
    </row>
    <row r="23" outlineLevel="1" spans="1:6">
      <c r="A23" s="5">
        <v>21</v>
      </c>
      <c r="B23" s="6" t="s">
        <v>317</v>
      </c>
      <c r="C23" s="5" t="s">
        <v>236</v>
      </c>
      <c r="D23" s="7">
        <v>10.94</v>
      </c>
      <c r="E23" s="5">
        <v>1</v>
      </c>
      <c r="F23" s="8">
        <f t="shared" si="0"/>
        <v>10.94</v>
      </c>
    </row>
    <row r="24" outlineLevel="1" spans="1:6">
      <c r="A24" s="5">
        <v>22</v>
      </c>
      <c r="B24" s="6" t="s">
        <v>318</v>
      </c>
      <c r="C24" s="5" t="s">
        <v>236</v>
      </c>
      <c r="D24" s="7">
        <v>59.55</v>
      </c>
      <c r="E24" s="5">
        <v>1</v>
      </c>
      <c r="F24" s="8">
        <f t="shared" si="0"/>
        <v>59.55</v>
      </c>
    </row>
    <row r="25" ht="25.5" outlineLevel="1" spans="1:6">
      <c r="A25" s="5">
        <v>23</v>
      </c>
      <c r="B25" s="6" t="s">
        <v>319</v>
      </c>
      <c r="C25" s="5" t="s">
        <v>236</v>
      </c>
      <c r="D25" s="7">
        <v>34.23</v>
      </c>
      <c r="E25" s="5">
        <v>1</v>
      </c>
      <c r="F25" s="8">
        <f t="shared" si="0"/>
        <v>34.23</v>
      </c>
    </row>
    <row r="26" ht="25.5" outlineLevel="1" spans="1:6">
      <c r="A26" s="5">
        <v>24</v>
      </c>
      <c r="B26" s="6" t="s">
        <v>320</v>
      </c>
      <c r="C26" s="5" t="s">
        <v>236</v>
      </c>
      <c r="D26" s="7">
        <v>47.52</v>
      </c>
      <c r="E26" s="5">
        <v>1</v>
      </c>
      <c r="F26" s="8">
        <f t="shared" si="0"/>
        <v>47.52</v>
      </c>
    </row>
    <row r="27" ht="25.5" outlineLevel="1" spans="1:6">
      <c r="A27" s="5">
        <v>25</v>
      </c>
      <c r="B27" s="6" t="s">
        <v>321</v>
      </c>
      <c r="C27" s="5" t="s">
        <v>236</v>
      </c>
      <c r="D27" s="7">
        <v>26.51</v>
      </c>
      <c r="E27" s="5">
        <v>1</v>
      </c>
      <c r="F27" s="8">
        <f t="shared" si="0"/>
        <v>26.51</v>
      </c>
    </row>
    <row r="28" outlineLevel="1" spans="1:6">
      <c r="A28" s="5">
        <v>26</v>
      </c>
      <c r="B28" s="6" t="s">
        <v>322</v>
      </c>
      <c r="C28" s="5" t="s">
        <v>236</v>
      </c>
      <c r="D28" s="7">
        <v>18.48</v>
      </c>
      <c r="E28" s="5">
        <v>1</v>
      </c>
      <c r="F28" s="8">
        <f t="shared" si="0"/>
        <v>18.48</v>
      </c>
    </row>
    <row r="29" outlineLevel="1" spans="1:6">
      <c r="A29" s="5">
        <v>27</v>
      </c>
      <c r="B29" s="6" t="s">
        <v>323</v>
      </c>
      <c r="C29" s="5" t="s">
        <v>236</v>
      </c>
      <c r="D29" s="7">
        <v>11.05</v>
      </c>
      <c r="E29" s="5">
        <v>1</v>
      </c>
      <c r="F29" s="8">
        <f t="shared" si="0"/>
        <v>11.05</v>
      </c>
    </row>
    <row r="30" outlineLevel="1" spans="1:6">
      <c r="A30" s="5">
        <v>28</v>
      </c>
      <c r="B30" s="6" t="s">
        <v>324</v>
      </c>
      <c r="C30" s="5" t="s">
        <v>236</v>
      </c>
      <c r="D30" s="7">
        <v>10.56</v>
      </c>
      <c r="E30" s="5">
        <v>1</v>
      </c>
      <c r="F30" s="8">
        <f t="shared" si="0"/>
        <v>10.56</v>
      </c>
    </row>
    <row r="31" outlineLevel="1" spans="1:6">
      <c r="A31" s="5">
        <v>29</v>
      </c>
      <c r="B31" s="6" t="s">
        <v>325</v>
      </c>
      <c r="C31" s="5" t="s">
        <v>236</v>
      </c>
      <c r="D31" s="7">
        <v>11.17</v>
      </c>
      <c r="E31" s="5">
        <v>1</v>
      </c>
      <c r="F31" s="8">
        <f t="shared" si="0"/>
        <v>11.17</v>
      </c>
    </row>
    <row r="32" outlineLevel="1" spans="1:6">
      <c r="A32" s="5">
        <v>30</v>
      </c>
      <c r="B32" s="6" t="s">
        <v>326</v>
      </c>
      <c r="C32" s="5" t="s">
        <v>236</v>
      </c>
      <c r="D32" s="7">
        <v>12.94</v>
      </c>
      <c r="E32" s="5">
        <v>1</v>
      </c>
      <c r="F32" s="8">
        <f t="shared" si="0"/>
        <v>12.94</v>
      </c>
    </row>
    <row r="33" outlineLevel="1" spans="1:6">
      <c r="A33" s="5">
        <v>31</v>
      </c>
      <c r="B33" s="6" t="s">
        <v>327</v>
      </c>
      <c r="C33" s="5" t="s">
        <v>236</v>
      </c>
      <c r="D33" s="7">
        <v>13.87</v>
      </c>
      <c r="E33" s="5">
        <v>1</v>
      </c>
      <c r="F33" s="8">
        <f t="shared" si="0"/>
        <v>13.87</v>
      </c>
    </row>
    <row r="34" outlineLevel="1" spans="1:6">
      <c r="A34" s="5">
        <v>32</v>
      </c>
      <c r="B34" s="6" t="s">
        <v>328</v>
      </c>
      <c r="C34" s="5" t="s">
        <v>236</v>
      </c>
      <c r="D34" s="7">
        <v>5.94</v>
      </c>
      <c r="E34" s="5">
        <v>1</v>
      </c>
      <c r="F34" s="8">
        <f t="shared" si="0"/>
        <v>5.94</v>
      </c>
    </row>
    <row r="35" outlineLevel="1" spans="1:6">
      <c r="A35" s="5">
        <v>33</v>
      </c>
      <c r="B35" s="6" t="s">
        <v>329</v>
      </c>
      <c r="C35" s="5" t="s">
        <v>236</v>
      </c>
      <c r="D35" s="7">
        <v>156.51</v>
      </c>
      <c r="E35" s="5">
        <v>1</v>
      </c>
      <c r="F35" s="8">
        <f t="shared" ref="F35:F66" si="1">TRUNC((E35*D35),2)</f>
        <v>156.51</v>
      </c>
    </row>
    <row r="36" outlineLevel="1" spans="1:6">
      <c r="A36" s="5">
        <v>34</v>
      </c>
      <c r="B36" s="6" t="s">
        <v>330</v>
      </c>
      <c r="C36" s="5" t="s">
        <v>236</v>
      </c>
      <c r="D36" s="7">
        <v>17.12</v>
      </c>
      <c r="E36" s="5">
        <v>1</v>
      </c>
      <c r="F36" s="8">
        <f t="shared" si="1"/>
        <v>17.12</v>
      </c>
    </row>
    <row r="37" outlineLevel="1" spans="1:6">
      <c r="A37" s="5">
        <v>35</v>
      </c>
      <c r="B37" s="6" t="s">
        <v>331</v>
      </c>
      <c r="C37" s="5" t="s">
        <v>236</v>
      </c>
      <c r="D37" s="7">
        <v>17.27</v>
      </c>
      <c r="E37" s="5">
        <v>1</v>
      </c>
      <c r="F37" s="8">
        <f t="shared" si="1"/>
        <v>17.27</v>
      </c>
    </row>
    <row r="38" outlineLevel="1" spans="1:6">
      <c r="A38" s="5">
        <v>36</v>
      </c>
      <c r="B38" s="6" t="s">
        <v>332</v>
      </c>
      <c r="C38" s="5" t="s">
        <v>236</v>
      </c>
      <c r="D38" s="7">
        <v>15.8</v>
      </c>
      <c r="E38" s="5">
        <v>1</v>
      </c>
      <c r="F38" s="8">
        <f t="shared" si="1"/>
        <v>15.8</v>
      </c>
    </row>
    <row r="39" outlineLevel="1" spans="1:6">
      <c r="A39" s="5">
        <v>37</v>
      </c>
      <c r="B39" s="6" t="s">
        <v>333</v>
      </c>
      <c r="C39" s="5" t="s">
        <v>236</v>
      </c>
      <c r="D39" s="7">
        <v>17.34</v>
      </c>
      <c r="E39" s="5">
        <v>1</v>
      </c>
      <c r="F39" s="8">
        <f t="shared" si="1"/>
        <v>17.34</v>
      </c>
    </row>
    <row r="40" ht="25.5" outlineLevel="1" spans="1:6">
      <c r="A40" s="5">
        <v>38</v>
      </c>
      <c r="B40" s="6" t="s">
        <v>334</v>
      </c>
      <c r="C40" s="5" t="s">
        <v>236</v>
      </c>
      <c r="D40" s="7">
        <v>36.4</v>
      </c>
      <c r="E40" s="5">
        <v>1</v>
      </c>
      <c r="F40" s="8">
        <f t="shared" si="1"/>
        <v>36.4</v>
      </c>
    </row>
    <row r="41" ht="25.5" outlineLevel="1" spans="1:6">
      <c r="A41" s="5">
        <v>39</v>
      </c>
      <c r="B41" s="6" t="s">
        <v>335</v>
      </c>
      <c r="C41" s="5" t="s">
        <v>236</v>
      </c>
      <c r="D41" s="7">
        <v>50.12</v>
      </c>
      <c r="E41" s="5">
        <v>1</v>
      </c>
      <c r="F41" s="8">
        <f t="shared" si="1"/>
        <v>50.12</v>
      </c>
    </row>
    <row r="42" outlineLevel="1" spans="1:6">
      <c r="A42" s="5">
        <v>40</v>
      </c>
      <c r="B42" s="6" t="s">
        <v>336</v>
      </c>
      <c r="C42" s="5" t="s">
        <v>236</v>
      </c>
      <c r="D42" s="7">
        <v>5.85</v>
      </c>
      <c r="E42" s="5">
        <v>1</v>
      </c>
      <c r="F42" s="8">
        <f t="shared" si="1"/>
        <v>5.85</v>
      </c>
    </row>
    <row r="43" outlineLevel="1" spans="1:6">
      <c r="A43" s="5">
        <v>41</v>
      </c>
      <c r="B43" s="6" t="s">
        <v>337</v>
      </c>
      <c r="C43" s="5" t="s">
        <v>236</v>
      </c>
      <c r="D43" s="7">
        <v>19.39</v>
      </c>
      <c r="E43" s="5">
        <v>1</v>
      </c>
      <c r="F43" s="8">
        <f t="shared" si="1"/>
        <v>19.39</v>
      </c>
    </row>
    <row r="44" outlineLevel="1" spans="1:6">
      <c r="A44" s="5">
        <v>42</v>
      </c>
      <c r="B44" s="6" t="s">
        <v>338</v>
      </c>
      <c r="C44" s="5" t="s">
        <v>236</v>
      </c>
      <c r="D44" s="7">
        <v>16.05</v>
      </c>
      <c r="E44" s="5">
        <v>1</v>
      </c>
      <c r="F44" s="8">
        <f t="shared" si="1"/>
        <v>16.05</v>
      </c>
    </row>
    <row r="45" outlineLevel="1" spans="1:6">
      <c r="A45" s="5">
        <v>43</v>
      </c>
      <c r="B45" s="6" t="s">
        <v>339</v>
      </c>
      <c r="C45" s="5" t="s">
        <v>236</v>
      </c>
      <c r="D45" s="7">
        <v>67.51</v>
      </c>
      <c r="E45" s="5">
        <v>1</v>
      </c>
      <c r="F45" s="8">
        <f t="shared" si="1"/>
        <v>67.51</v>
      </c>
    </row>
    <row r="46" outlineLevel="1" spans="1:6">
      <c r="A46" s="5">
        <v>44</v>
      </c>
      <c r="B46" s="6" t="s">
        <v>340</v>
      </c>
      <c r="C46" s="5" t="s">
        <v>236</v>
      </c>
      <c r="D46" s="7">
        <v>11.48</v>
      </c>
      <c r="E46" s="5">
        <v>1</v>
      </c>
      <c r="F46" s="8">
        <f t="shared" si="1"/>
        <v>11.48</v>
      </c>
    </row>
    <row r="47" outlineLevel="1" spans="1:8">
      <c r="A47" s="5">
        <v>45</v>
      </c>
      <c r="B47" s="6" t="s">
        <v>341</v>
      </c>
      <c r="C47" s="5" t="s">
        <v>236</v>
      </c>
      <c r="D47" s="7">
        <v>4.3</v>
      </c>
      <c r="E47" s="5">
        <v>1</v>
      </c>
      <c r="F47" s="8">
        <f t="shared" si="1"/>
        <v>4.3</v>
      </c>
      <c r="H47" s="14" t="s">
        <v>342</v>
      </c>
    </row>
    <row r="48" outlineLevel="1" spans="1:6">
      <c r="A48" s="5">
        <v>46</v>
      </c>
      <c r="B48" s="6" t="s">
        <v>343</v>
      </c>
      <c r="C48" s="5" t="s">
        <v>236</v>
      </c>
      <c r="D48" s="7">
        <v>20.65</v>
      </c>
      <c r="E48" s="5">
        <v>1</v>
      </c>
      <c r="F48" s="8">
        <f t="shared" si="1"/>
        <v>20.65</v>
      </c>
    </row>
    <row r="49" ht="25.5" outlineLevel="1" spans="1:6">
      <c r="A49" s="5">
        <v>47</v>
      </c>
      <c r="B49" s="6" t="s">
        <v>344</v>
      </c>
      <c r="C49" s="5" t="s">
        <v>236</v>
      </c>
      <c r="D49" s="7">
        <v>32.44</v>
      </c>
      <c r="E49" s="5">
        <v>1</v>
      </c>
      <c r="F49" s="8">
        <f t="shared" si="1"/>
        <v>32.44</v>
      </c>
    </row>
    <row r="50" ht="25.5" outlineLevel="1" spans="1:6">
      <c r="A50" s="5">
        <v>48</v>
      </c>
      <c r="B50" s="6" t="s">
        <v>345</v>
      </c>
      <c r="C50" s="5" t="s">
        <v>236</v>
      </c>
      <c r="D50" s="7">
        <v>57.2</v>
      </c>
      <c r="E50" s="5">
        <v>2</v>
      </c>
      <c r="F50" s="8">
        <f t="shared" si="1"/>
        <v>114.4</v>
      </c>
    </row>
    <row r="51" outlineLevel="1" spans="1:6">
      <c r="A51" s="5">
        <v>49</v>
      </c>
      <c r="B51" s="6" t="s">
        <v>346</v>
      </c>
      <c r="C51" s="5" t="s">
        <v>236</v>
      </c>
      <c r="D51" s="7">
        <v>23.51</v>
      </c>
      <c r="E51" s="5">
        <v>1</v>
      </c>
      <c r="F51" s="8">
        <f t="shared" si="1"/>
        <v>23.51</v>
      </c>
    </row>
    <row r="52" outlineLevel="1" spans="1:6">
      <c r="A52" s="5">
        <v>50</v>
      </c>
      <c r="B52" s="6" t="s">
        <v>347</v>
      </c>
      <c r="C52" s="5" t="s">
        <v>236</v>
      </c>
      <c r="D52" s="7">
        <v>31.86</v>
      </c>
      <c r="E52" s="5">
        <v>1</v>
      </c>
      <c r="F52" s="8">
        <f t="shared" si="1"/>
        <v>31.86</v>
      </c>
    </row>
    <row r="53" outlineLevel="1" spans="1:6">
      <c r="A53" s="5">
        <v>51</v>
      </c>
      <c r="B53" s="6" t="s">
        <v>348</v>
      </c>
      <c r="C53" s="5" t="s">
        <v>236</v>
      </c>
      <c r="D53" s="7">
        <v>14.91</v>
      </c>
      <c r="E53" s="5">
        <v>1</v>
      </c>
      <c r="F53" s="8">
        <f t="shared" si="1"/>
        <v>14.91</v>
      </c>
    </row>
    <row r="54" ht="25.5" outlineLevel="1" spans="1:6">
      <c r="A54" s="5">
        <v>52</v>
      </c>
      <c r="B54" s="6" t="s">
        <v>349</v>
      </c>
      <c r="C54" s="5" t="s">
        <v>236</v>
      </c>
      <c r="D54" s="7">
        <v>25.84</v>
      </c>
      <c r="E54" s="5">
        <v>1</v>
      </c>
      <c r="F54" s="8">
        <f t="shared" si="1"/>
        <v>25.84</v>
      </c>
    </row>
    <row r="55" ht="25.5" outlineLevel="1" spans="1:6">
      <c r="A55" s="5">
        <v>53</v>
      </c>
      <c r="B55" s="6" t="s">
        <v>350</v>
      </c>
      <c r="C55" s="5" t="s">
        <v>236</v>
      </c>
      <c r="D55" s="7">
        <v>145.26</v>
      </c>
      <c r="E55" s="5">
        <v>1</v>
      </c>
      <c r="F55" s="8">
        <f t="shared" si="1"/>
        <v>145.26</v>
      </c>
    </row>
    <row r="56" outlineLevel="1" spans="1:6">
      <c r="A56" s="5">
        <v>54</v>
      </c>
      <c r="B56" s="6" t="s">
        <v>351</v>
      </c>
      <c r="C56" s="5" t="s">
        <v>236</v>
      </c>
      <c r="D56" s="7">
        <v>11.02</v>
      </c>
      <c r="E56" s="5">
        <v>1</v>
      </c>
      <c r="F56" s="8">
        <f t="shared" si="1"/>
        <v>11.02</v>
      </c>
    </row>
    <row r="57" ht="25.5" outlineLevel="1" spans="1:6">
      <c r="A57" s="5">
        <v>55</v>
      </c>
      <c r="B57" s="6" t="s">
        <v>352</v>
      </c>
      <c r="C57" s="5" t="s">
        <v>236</v>
      </c>
      <c r="D57" s="7">
        <v>51.14</v>
      </c>
      <c r="E57" s="5">
        <v>1</v>
      </c>
      <c r="F57" s="8">
        <f t="shared" si="1"/>
        <v>51.14</v>
      </c>
    </row>
    <row r="58" ht="25.5" outlineLevel="1" spans="1:6">
      <c r="A58" s="5">
        <v>56</v>
      </c>
      <c r="B58" s="6" t="s">
        <v>353</v>
      </c>
      <c r="C58" s="5" t="s">
        <v>236</v>
      </c>
      <c r="D58" s="7">
        <v>336.05</v>
      </c>
      <c r="E58" s="5">
        <v>1</v>
      </c>
      <c r="F58" s="8">
        <f t="shared" si="1"/>
        <v>336.05</v>
      </c>
    </row>
    <row r="59" outlineLevel="1" spans="1:6">
      <c r="A59" s="5">
        <v>57</v>
      </c>
      <c r="B59" s="6" t="s">
        <v>354</v>
      </c>
      <c r="C59" s="5" t="s">
        <v>236</v>
      </c>
      <c r="D59" s="7">
        <v>37.17</v>
      </c>
      <c r="E59" s="5">
        <v>1</v>
      </c>
      <c r="F59" s="8">
        <f t="shared" si="1"/>
        <v>37.17</v>
      </c>
    </row>
    <row r="60" ht="25.5" outlineLevel="1" spans="1:6">
      <c r="A60" s="5">
        <v>58</v>
      </c>
      <c r="B60" s="6" t="s">
        <v>355</v>
      </c>
      <c r="C60" s="5" t="s">
        <v>236</v>
      </c>
      <c r="D60" s="7">
        <v>60.38</v>
      </c>
      <c r="E60" s="5">
        <v>1</v>
      </c>
      <c r="F60" s="8">
        <f t="shared" si="1"/>
        <v>60.38</v>
      </c>
    </row>
    <row r="61" outlineLevel="1" spans="1:6">
      <c r="A61" s="5">
        <v>59</v>
      </c>
      <c r="B61" s="6" t="s">
        <v>356</v>
      </c>
      <c r="C61" s="5" t="s">
        <v>236</v>
      </c>
      <c r="D61" s="7">
        <v>21.91</v>
      </c>
      <c r="E61" s="5">
        <v>1</v>
      </c>
      <c r="F61" s="8">
        <f t="shared" si="1"/>
        <v>21.91</v>
      </c>
    </row>
    <row r="62" outlineLevel="1" spans="1:6">
      <c r="A62" s="5">
        <v>60</v>
      </c>
      <c r="B62" s="6" t="s">
        <v>357</v>
      </c>
      <c r="C62" s="5" t="s">
        <v>236</v>
      </c>
      <c r="D62" s="7">
        <v>58.48</v>
      </c>
      <c r="E62" s="5">
        <v>1</v>
      </c>
      <c r="F62" s="8">
        <f t="shared" si="1"/>
        <v>58.48</v>
      </c>
    </row>
    <row r="63" outlineLevel="1" spans="1:6">
      <c r="A63" s="5">
        <v>61</v>
      </c>
      <c r="B63" s="6" t="s">
        <v>358</v>
      </c>
      <c r="C63" s="5" t="s">
        <v>236</v>
      </c>
      <c r="D63" s="7">
        <v>31.66</v>
      </c>
      <c r="E63" s="5">
        <v>1</v>
      </c>
      <c r="F63" s="8">
        <f t="shared" si="1"/>
        <v>31.66</v>
      </c>
    </row>
    <row r="64" ht="25.5" outlineLevel="1" spans="1:8">
      <c r="A64" s="5">
        <v>62</v>
      </c>
      <c r="B64" s="6" t="s">
        <v>359</v>
      </c>
      <c r="C64" s="5" t="s">
        <v>236</v>
      </c>
      <c r="D64" s="7">
        <v>19.27</v>
      </c>
      <c r="E64" s="5">
        <v>1</v>
      </c>
      <c r="F64" s="8">
        <f t="shared" si="1"/>
        <v>19.27</v>
      </c>
      <c r="H64" s="14"/>
    </row>
    <row r="65" ht="38.25" outlineLevel="1" spans="1:6">
      <c r="A65" s="5">
        <v>63</v>
      </c>
      <c r="B65" s="6" t="s">
        <v>360</v>
      </c>
      <c r="C65" s="5" t="s">
        <v>236</v>
      </c>
      <c r="D65" s="7">
        <v>179.81</v>
      </c>
      <c r="E65" s="5">
        <v>1</v>
      </c>
      <c r="F65" s="8">
        <f t="shared" si="1"/>
        <v>179.81</v>
      </c>
    </row>
    <row r="66" outlineLevel="1" spans="1:6">
      <c r="A66" s="5">
        <v>64</v>
      </c>
      <c r="B66" s="6" t="s">
        <v>361</v>
      </c>
      <c r="C66" s="5" t="s">
        <v>236</v>
      </c>
      <c r="D66" s="7">
        <v>168.05</v>
      </c>
      <c r="E66" s="5">
        <v>1</v>
      </c>
      <c r="F66" s="8">
        <f t="shared" si="1"/>
        <v>168.05</v>
      </c>
    </row>
    <row r="67" ht="25.5" outlineLevel="1" spans="1:6">
      <c r="A67" s="5">
        <v>65</v>
      </c>
      <c r="B67" s="6" t="s">
        <v>362</v>
      </c>
      <c r="C67" s="5" t="s">
        <v>236</v>
      </c>
      <c r="D67" s="7">
        <v>223.75</v>
      </c>
      <c r="E67" s="5">
        <v>1</v>
      </c>
      <c r="F67" s="8">
        <f t="shared" ref="F67:F98" si="2">TRUNC((E67*D67),2)</f>
        <v>223.75</v>
      </c>
    </row>
    <row r="68" outlineLevel="1" spans="1:6">
      <c r="A68" s="5">
        <v>66</v>
      </c>
      <c r="B68" s="6" t="s">
        <v>363</v>
      </c>
      <c r="C68" s="5" t="s">
        <v>236</v>
      </c>
      <c r="D68" s="7">
        <v>11.73</v>
      </c>
      <c r="E68" s="5">
        <v>1</v>
      </c>
      <c r="F68" s="8">
        <f t="shared" si="2"/>
        <v>11.73</v>
      </c>
    </row>
    <row r="69" outlineLevel="1" spans="1:6">
      <c r="A69" s="5">
        <v>67</v>
      </c>
      <c r="B69" s="6" t="s">
        <v>364</v>
      </c>
      <c r="C69" s="5" t="s">
        <v>236</v>
      </c>
      <c r="D69" s="7">
        <v>30.17</v>
      </c>
      <c r="E69" s="5">
        <v>2</v>
      </c>
      <c r="F69" s="8">
        <f t="shared" si="2"/>
        <v>60.34</v>
      </c>
    </row>
    <row r="70" outlineLevel="1" spans="1:6">
      <c r="A70" s="5">
        <v>68</v>
      </c>
      <c r="B70" s="6" t="s">
        <v>365</v>
      </c>
      <c r="C70" s="5" t="s">
        <v>236</v>
      </c>
      <c r="D70" s="7">
        <v>300.94</v>
      </c>
      <c r="E70" s="5">
        <v>1</v>
      </c>
      <c r="F70" s="8">
        <f t="shared" si="2"/>
        <v>300.94</v>
      </c>
    </row>
    <row r="71" outlineLevel="1" spans="1:6">
      <c r="A71" s="5">
        <v>69</v>
      </c>
      <c r="B71" s="6" t="s">
        <v>366</v>
      </c>
      <c r="C71" s="5" t="s">
        <v>236</v>
      </c>
      <c r="D71" s="7">
        <v>39.32</v>
      </c>
      <c r="E71" s="5">
        <v>1</v>
      </c>
      <c r="F71" s="8">
        <f t="shared" si="2"/>
        <v>39.32</v>
      </c>
    </row>
    <row r="72" ht="25.5" outlineLevel="1" spans="1:6">
      <c r="A72" s="5">
        <v>70</v>
      </c>
      <c r="B72" s="6" t="s">
        <v>367</v>
      </c>
      <c r="C72" s="5" t="s">
        <v>236</v>
      </c>
      <c r="D72" s="7">
        <v>27.28</v>
      </c>
      <c r="E72" s="5">
        <v>1</v>
      </c>
      <c r="F72" s="8">
        <f t="shared" si="2"/>
        <v>27.28</v>
      </c>
    </row>
    <row r="73" outlineLevel="1" spans="1:6">
      <c r="A73" s="5">
        <v>71</v>
      </c>
      <c r="B73" s="6" t="s">
        <v>368</v>
      </c>
      <c r="C73" s="5" t="s">
        <v>236</v>
      </c>
      <c r="D73" s="7">
        <v>41.48</v>
      </c>
      <c r="E73" s="5">
        <v>1</v>
      </c>
      <c r="F73" s="8">
        <f t="shared" si="2"/>
        <v>41.48</v>
      </c>
    </row>
    <row r="74" outlineLevel="1" spans="1:6">
      <c r="A74" s="5">
        <v>72</v>
      </c>
      <c r="B74" s="6" t="s">
        <v>369</v>
      </c>
      <c r="C74" s="5" t="s">
        <v>236</v>
      </c>
      <c r="D74" s="7">
        <v>24.89</v>
      </c>
      <c r="E74" s="5">
        <v>1</v>
      </c>
      <c r="F74" s="8">
        <f t="shared" si="2"/>
        <v>24.89</v>
      </c>
    </row>
    <row r="75" ht="25.5" outlineLevel="1" spans="1:6">
      <c r="A75" s="5">
        <v>73</v>
      </c>
      <c r="B75" s="6" t="s">
        <v>370</v>
      </c>
      <c r="C75" s="5" t="s">
        <v>236</v>
      </c>
      <c r="D75" s="7">
        <v>212.03</v>
      </c>
      <c r="E75" s="5">
        <v>1</v>
      </c>
      <c r="F75" s="8">
        <f t="shared" si="2"/>
        <v>212.03</v>
      </c>
    </row>
    <row r="76" ht="38.25" outlineLevel="1" spans="1:6">
      <c r="A76" s="5">
        <v>74</v>
      </c>
      <c r="B76" s="6" t="s">
        <v>371</v>
      </c>
      <c r="C76" s="5" t="s">
        <v>236</v>
      </c>
      <c r="D76" s="7">
        <v>162.11</v>
      </c>
      <c r="E76" s="5">
        <v>1</v>
      </c>
      <c r="F76" s="8">
        <f t="shared" si="2"/>
        <v>162.11</v>
      </c>
    </row>
    <row r="77" ht="38.25" outlineLevel="1" spans="1:6">
      <c r="A77" s="5">
        <v>75</v>
      </c>
      <c r="B77" s="6" t="s">
        <v>372</v>
      </c>
      <c r="C77" s="5" t="s">
        <v>236</v>
      </c>
      <c r="D77" s="7">
        <v>35.93</v>
      </c>
      <c r="E77" s="5">
        <v>1</v>
      </c>
      <c r="F77" s="8">
        <f t="shared" si="2"/>
        <v>35.93</v>
      </c>
    </row>
    <row r="78" outlineLevel="1" spans="1:6">
      <c r="A78" s="5">
        <v>76</v>
      </c>
      <c r="B78" s="6" t="s">
        <v>373</v>
      </c>
      <c r="C78" s="5" t="s">
        <v>236</v>
      </c>
      <c r="D78" s="7">
        <v>19.79</v>
      </c>
      <c r="E78" s="5">
        <v>1</v>
      </c>
      <c r="F78" s="8">
        <f t="shared" si="2"/>
        <v>19.79</v>
      </c>
    </row>
    <row r="79" outlineLevel="1" spans="1:6">
      <c r="A79" s="5">
        <v>77</v>
      </c>
      <c r="B79" s="6" t="s">
        <v>374</v>
      </c>
      <c r="C79" s="5" t="s">
        <v>236</v>
      </c>
      <c r="D79" s="7">
        <v>32.63</v>
      </c>
      <c r="E79" s="5">
        <v>1</v>
      </c>
      <c r="F79" s="8">
        <f t="shared" si="2"/>
        <v>32.63</v>
      </c>
    </row>
    <row r="80" outlineLevel="1" spans="1:6">
      <c r="A80" s="5">
        <v>78</v>
      </c>
      <c r="B80" s="6" t="s">
        <v>375</v>
      </c>
      <c r="C80" s="5" t="s">
        <v>236</v>
      </c>
      <c r="D80" s="7">
        <v>34.48</v>
      </c>
      <c r="E80" s="5">
        <v>1</v>
      </c>
      <c r="F80" s="8">
        <f t="shared" si="2"/>
        <v>34.48</v>
      </c>
    </row>
    <row r="81" outlineLevel="1" spans="1:6">
      <c r="A81" s="5">
        <v>79</v>
      </c>
      <c r="B81" s="6" t="s">
        <v>376</v>
      </c>
      <c r="C81" s="5" t="s">
        <v>236</v>
      </c>
      <c r="D81" s="7">
        <v>10.14</v>
      </c>
      <c r="E81" s="5">
        <v>1</v>
      </c>
      <c r="F81" s="8">
        <f t="shared" si="2"/>
        <v>10.14</v>
      </c>
    </row>
    <row r="82" outlineLevel="1" spans="1:6">
      <c r="A82" s="5">
        <v>80</v>
      </c>
      <c r="B82" s="6" t="s">
        <v>377</v>
      </c>
      <c r="C82" s="5" t="s">
        <v>236</v>
      </c>
      <c r="D82" s="7">
        <v>60.25</v>
      </c>
      <c r="E82" s="5">
        <v>1</v>
      </c>
      <c r="F82" s="8">
        <f t="shared" si="2"/>
        <v>60.25</v>
      </c>
    </row>
    <row r="83" outlineLevel="1" spans="1:6">
      <c r="A83" s="5">
        <v>81</v>
      </c>
      <c r="B83" s="6" t="s">
        <v>378</v>
      </c>
      <c r="C83" s="5" t="s">
        <v>236</v>
      </c>
      <c r="D83" s="7">
        <v>28.92</v>
      </c>
      <c r="E83" s="5">
        <v>1</v>
      </c>
      <c r="F83" s="8">
        <f t="shared" si="2"/>
        <v>28.92</v>
      </c>
    </row>
    <row r="84" outlineLevel="1" spans="1:6">
      <c r="A84" s="5">
        <v>82</v>
      </c>
      <c r="B84" s="6" t="s">
        <v>379</v>
      </c>
      <c r="C84" s="5" t="s">
        <v>236</v>
      </c>
      <c r="D84" s="7">
        <v>26.3</v>
      </c>
      <c r="E84" s="5">
        <v>1</v>
      </c>
      <c r="F84" s="8">
        <f t="shared" si="2"/>
        <v>26.3</v>
      </c>
    </row>
    <row r="85" outlineLevel="1" spans="1:6">
      <c r="A85" s="5">
        <v>83</v>
      </c>
      <c r="B85" s="6" t="s">
        <v>380</v>
      </c>
      <c r="C85" s="5" t="s">
        <v>236</v>
      </c>
      <c r="D85" s="7">
        <v>33.81</v>
      </c>
      <c r="E85" s="5">
        <v>1</v>
      </c>
      <c r="F85" s="8">
        <f t="shared" si="2"/>
        <v>33.81</v>
      </c>
    </row>
    <row r="86" outlineLevel="1" spans="1:6">
      <c r="A86" s="5">
        <v>84</v>
      </c>
      <c r="B86" s="6" t="s">
        <v>381</v>
      </c>
      <c r="C86" s="5" t="s">
        <v>236</v>
      </c>
      <c r="D86" s="7">
        <v>90.41</v>
      </c>
      <c r="E86" s="5">
        <v>1</v>
      </c>
      <c r="F86" s="8">
        <f t="shared" si="2"/>
        <v>90.41</v>
      </c>
    </row>
    <row r="87" outlineLevel="1" spans="1:6">
      <c r="A87" s="5">
        <v>85</v>
      </c>
      <c r="B87" s="6" t="s">
        <v>382</v>
      </c>
      <c r="C87" s="5" t="s">
        <v>236</v>
      </c>
      <c r="D87" s="7">
        <v>91.9</v>
      </c>
      <c r="E87" s="5">
        <v>1</v>
      </c>
      <c r="F87" s="8">
        <f t="shared" si="2"/>
        <v>91.9</v>
      </c>
    </row>
    <row r="88" outlineLevel="1" spans="1:6">
      <c r="A88" s="5">
        <v>86</v>
      </c>
      <c r="B88" s="6" t="s">
        <v>383</v>
      </c>
      <c r="C88" s="5" t="s">
        <v>236</v>
      </c>
      <c r="D88" s="7">
        <v>2.98</v>
      </c>
      <c r="E88" s="5">
        <v>1</v>
      </c>
      <c r="F88" s="8">
        <f t="shared" si="2"/>
        <v>2.98</v>
      </c>
    </row>
    <row r="89" outlineLevel="1" spans="1:6">
      <c r="A89" s="5">
        <v>87</v>
      </c>
      <c r="B89" s="6" t="s">
        <v>384</v>
      </c>
      <c r="C89" s="5" t="s">
        <v>236</v>
      </c>
      <c r="D89" s="7">
        <v>5.06</v>
      </c>
      <c r="E89" s="5">
        <v>1</v>
      </c>
      <c r="F89" s="8">
        <f t="shared" si="2"/>
        <v>5.06</v>
      </c>
    </row>
    <row r="90" outlineLevel="1" spans="1:6">
      <c r="A90" s="5">
        <v>88</v>
      </c>
      <c r="B90" s="6" t="s">
        <v>385</v>
      </c>
      <c r="C90" s="5" t="s">
        <v>236</v>
      </c>
      <c r="D90" s="7">
        <v>13.86</v>
      </c>
      <c r="E90" s="5">
        <v>1</v>
      </c>
      <c r="F90" s="8">
        <f t="shared" si="2"/>
        <v>13.86</v>
      </c>
    </row>
    <row r="91" ht="25.5" outlineLevel="1" spans="1:6">
      <c r="A91" s="5">
        <v>89</v>
      </c>
      <c r="B91" s="6" t="s">
        <v>386</v>
      </c>
      <c r="C91" s="5" t="s">
        <v>236</v>
      </c>
      <c r="D91" s="7">
        <v>23.46</v>
      </c>
      <c r="E91" s="5">
        <v>1</v>
      </c>
      <c r="F91" s="8">
        <f t="shared" si="2"/>
        <v>23.46</v>
      </c>
    </row>
    <row r="92" outlineLevel="1" spans="1:6">
      <c r="A92" s="5">
        <v>90</v>
      </c>
      <c r="B92" s="6" t="s">
        <v>387</v>
      </c>
      <c r="C92" s="5" t="s">
        <v>236</v>
      </c>
      <c r="D92" s="7">
        <v>40.57</v>
      </c>
      <c r="E92" s="5">
        <v>1</v>
      </c>
      <c r="F92" s="8">
        <f t="shared" si="2"/>
        <v>40.57</v>
      </c>
    </row>
    <row r="93" outlineLevel="1" spans="1:6">
      <c r="A93" s="5">
        <v>91</v>
      </c>
      <c r="B93" s="6" t="s">
        <v>388</v>
      </c>
      <c r="C93" s="5" t="s">
        <v>236</v>
      </c>
      <c r="D93" s="7">
        <v>17.06</v>
      </c>
      <c r="E93" s="5">
        <v>1</v>
      </c>
      <c r="F93" s="8">
        <f t="shared" si="2"/>
        <v>17.06</v>
      </c>
    </row>
    <row r="94" outlineLevel="1" spans="1:6">
      <c r="A94" s="5">
        <v>92</v>
      </c>
      <c r="B94" s="6" t="s">
        <v>389</v>
      </c>
      <c r="C94" s="5" t="s">
        <v>236</v>
      </c>
      <c r="D94" s="7">
        <v>36.48</v>
      </c>
      <c r="E94" s="5">
        <v>1</v>
      </c>
      <c r="F94" s="8">
        <f t="shared" si="2"/>
        <v>36.48</v>
      </c>
    </row>
    <row r="95" outlineLevel="1" spans="1:6">
      <c r="A95" s="5">
        <v>93</v>
      </c>
      <c r="B95" s="6" t="s">
        <v>390</v>
      </c>
      <c r="C95" s="5" t="s">
        <v>236</v>
      </c>
      <c r="D95" s="7">
        <v>48.88</v>
      </c>
      <c r="E95" s="5">
        <v>1</v>
      </c>
      <c r="F95" s="8">
        <f t="shared" si="2"/>
        <v>48.88</v>
      </c>
    </row>
    <row r="96" outlineLevel="1" spans="1:6">
      <c r="A96" s="5">
        <v>94</v>
      </c>
      <c r="B96" s="6" t="s">
        <v>391</v>
      </c>
      <c r="C96" s="5" t="s">
        <v>236</v>
      </c>
      <c r="D96" s="7">
        <v>4.28</v>
      </c>
      <c r="E96" s="5">
        <v>1</v>
      </c>
      <c r="F96" s="8">
        <f t="shared" si="2"/>
        <v>4.28</v>
      </c>
    </row>
    <row r="97" outlineLevel="1" spans="1:6">
      <c r="A97" s="5">
        <v>95</v>
      </c>
      <c r="B97" s="6" t="s">
        <v>392</v>
      </c>
      <c r="C97" s="5" t="s">
        <v>236</v>
      </c>
      <c r="D97" s="7">
        <v>5.77</v>
      </c>
      <c r="E97" s="5">
        <v>1</v>
      </c>
      <c r="F97" s="8">
        <f t="shared" si="2"/>
        <v>5.77</v>
      </c>
    </row>
    <row r="98" outlineLevel="1" spans="1:6">
      <c r="A98" s="5">
        <v>96</v>
      </c>
      <c r="B98" s="6" t="s">
        <v>393</v>
      </c>
      <c r="C98" s="5" t="s">
        <v>236</v>
      </c>
      <c r="D98" s="7">
        <v>7.37</v>
      </c>
      <c r="E98" s="5">
        <v>1</v>
      </c>
      <c r="F98" s="8">
        <f t="shared" si="2"/>
        <v>7.37</v>
      </c>
    </row>
    <row r="99" outlineLevel="1" spans="1:6">
      <c r="A99" s="5">
        <v>97</v>
      </c>
      <c r="B99" s="6" t="s">
        <v>394</v>
      </c>
      <c r="C99" s="5" t="s">
        <v>236</v>
      </c>
      <c r="D99" s="7">
        <v>21.67</v>
      </c>
      <c r="E99" s="5">
        <v>1</v>
      </c>
      <c r="F99" s="8">
        <f t="shared" ref="F99:F109" si="3">TRUNC((E99*D99),2)</f>
        <v>21.67</v>
      </c>
    </row>
    <row r="100" outlineLevel="1" spans="1:6">
      <c r="A100" s="5">
        <v>98</v>
      </c>
      <c r="B100" s="6" t="s">
        <v>395</v>
      </c>
      <c r="C100" s="5" t="s">
        <v>236</v>
      </c>
      <c r="D100" s="7">
        <v>20.91</v>
      </c>
      <c r="E100" s="5">
        <v>1</v>
      </c>
      <c r="F100" s="8">
        <f t="shared" si="3"/>
        <v>20.91</v>
      </c>
    </row>
    <row r="101" ht="25.5" outlineLevel="1" spans="1:6">
      <c r="A101" s="5">
        <v>99</v>
      </c>
      <c r="B101" s="6" t="s">
        <v>396</v>
      </c>
      <c r="C101" s="5" t="s">
        <v>236</v>
      </c>
      <c r="D101" s="7">
        <v>39.33</v>
      </c>
      <c r="E101" s="5">
        <v>1</v>
      </c>
      <c r="F101" s="8">
        <f t="shared" si="3"/>
        <v>39.33</v>
      </c>
    </row>
    <row r="102" outlineLevel="1" spans="1:6">
      <c r="A102" s="5">
        <v>100</v>
      </c>
      <c r="B102" s="6" t="s">
        <v>397</v>
      </c>
      <c r="C102" s="5" t="s">
        <v>236</v>
      </c>
      <c r="D102" s="7">
        <v>31.98</v>
      </c>
      <c r="E102" s="5">
        <v>1</v>
      </c>
      <c r="F102" s="8">
        <f t="shared" si="3"/>
        <v>31.98</v>
      </c>
    </row>
    <row r="103" outlineLevel="1" spans="1:6">
      <c r="A103" s="5">
        <v>101</v>
      </c>
      <c r="B103" s="6" t="s">
        <v>398</v>
      </c>
      <c r="C103" s="5" t="s">
        <v>236</v>
      </c>
      <c r="D103" s="7">
        <v>42.13</v>
      </c>
      <c r="E103" s="5">
        <v>1</v>
      </c>
      <c r="F103" s="8">
        <f t="shared" si="3"/>
        <v>42.13</v>
      </c>
    </row>
    <row r="104" ht="25.5" outlineLevel="1" spans="1:6">
      <c r="A104" s="5">
        <v>102</v>
      </c>
      <c r="B104" s="6" t="s">
        <v>399</v>
      </c>
      <c r="C104" s="5" t="s">
        <v>236</v>
      </c>
      <c r="D104" s="7">
        <v>23.7</v>
      </c>
      <c r="E104" s="5">
        <v>1</v>
      </c>
      <c r="F104" s="8">
        <f t="shared" si="3"/>
        <v>23.7</v>
      </c>
    </row>
    <row r="105" outlineLevel="1" spans="1:6">
      <c r="A105" s="5">
        <v>103</v>
      </c>
      <c r="B105" s="6" t="s">
        <v>400</v>
      </c>
      <c r="C105" s="5" t="s">
        <v>236</v>
      </c>
      <c r="D105" s="7">
        <v>47.44</v>
      </c>
      <c r="E105" s="5">
        <v>1</v>
      </c>
      <c r="F105" s="8">
        <f t="shared" si="3"/>
        <v>47.44</v>
      </c>
    </row>
    <row r="106" outlineLevel="1" spans="1:6">
      <c r="A106" s="5">
        <v>104</v>
      </c>
      <c r="B106" s="6" t="s">
        <v>401</v>
      </c>
      <c r="C106" s="5" t="s">
        <v>236</v>
      </c>
      <c r="D106" s="7">
        <v>33.3</v>
      </c>
      <c r="E106" s="5">
        <v>1</v>
      </c>
      <c r="F106" s="8">
        <f t="shared" si="3"/>
        <v>33.3</v>
      </c>
    </row>
    <row r="107" outlineLevel="1" spans="1:6">
      <c r="A107" s="5">
        <v>105</v>
      </c>
      <c r="B107" s="6" t="s">
        <v>402</v>
      </c>
      <c r="C107" s="5" t="s">
        <v>236</v>
      </c>
      <c r="D107" s="7">
        <v>26.62</v>
      </c>
      <c r="E107" s="5">
        <v>1</v>
      </c>
      <c r="F107" s="8">
        <f t="shared" si="3"/>
        <v>26.62</v>
      </c>
    </row>
    <row r="108" outlineLevel="1" spans="1:6">
      <c r="A108" s="5">
        <v>106</v>
      </c>
      <c r="B108" s="6" t="s">
        <v>403</v>
      </c>
      <c r="C108" s="5" t="s">
        <v>236</v>
      </c>
      <c r="D108" s="7">
        <v>19.25</v>
      </c>
      <c r="E108" s="5">
        <v>1</v>
      </c>
      <c r="F108" s="8">
        <f t="shared" si="3"/>
        <v>19.25</v>
      </c>
    </row>
    <row r="109" outlineLevel="1" spans="1:6">
      <c r="A109" s="5">
        <v>107</v>
      </c>
      <c r="B109" s="6" t="s">
        <v>404</v>
      </c>
      <c r="C109" s="5" t="s">
        <v>236</v>
      </c>
      <c r="D109" s="7">
        <v>32.93</v>
      </c>
      <c r="E109" s="5">
        <v>1</v>
      </c>
      <c r="F109" s="8">
        <f t="shared" si="3"/>
        <v>32.93</v>
      </c>
    </row>
    <row r="110" outlineLevel="1" spans="1:6">
      <c r="A110" s="5"/>
      <c r="B110" s="6"/>
      <c r="C110" s="5"/>
      <c r="D110" s="7"/>
      <c r="E110" s="5"/>
      <c r="F110" s="8"/>
    </row>
    <row r="111" spans="1:6">
      <c r="A111" s="15" t="s">
        <v>405</v>
      </c>
      <c r="B111" s="15"/>
      <c r="C111" s="15"/>
      <c r="D111" s="15"/>
      <c r="E111" s="15"/>
      <c r="F111" s="16">
        <f>SUM(F3:F110)</f>
        <v>5132.08</v>
      </c>
    </row>
    <row r="112" spans="1:6">
      <c r="A112" s="15" t="s">
        <v>406</v>
      </c>
      <c r="B112" s="15"/>
      <c r="C112" s="15"/>
      <c r="D112" s="15"/>
      <c r="E112" s="15"/>
      <c r="F112" s="16">
        <f>F111/12</f>
        <v>427.673333333333</v>
      </c>
    </row>
    <row r="113" spans="6:6">
      <c r="F113" s="17"/>
    </row>
    <row r="114" spans="6:6">
      <c r="F114" s="17"/>
    </row>
    <row r="115" spans="1:6">
      <c r="A115" s="1" t="s">
        <v>407</v>
      </c>
      <c r="B115" s="2"/>
      <c r="C115" s="1"/>
      <c r="D115" s="3"/>
      <c r="E115" s="1"/>
      <c r="F115" s="1"/>
    </row>
    <row r="116" outlineLevel="1" spans="1:6">
      <c r="A116" s="13" t="s">
        <v>23</v>
      </c>
      <c r="B116" s="13" t="s">
        <v>230</v>
      </c>
      <c r="C116" s="13" t="s">
        <v>267</v>
      </c>
      <c r="D116" s="13" t="s">
        <v>232</v>
      </c>
      <c r="E116" s="13" t="s">
        <v>233</v>
      </c>
      <c r="F116" s="13" t="s">
        <v>234</v>
      </c>
    </row>
    <row r="117" outlineLevel="1" spans="1:6">
      <c r="A117" s="5">
        <f>A3</f>
        <v>1</v>
      </c>
      <c r="B117" s="6" t="str">
        <f>B3</f>
        <v>Alavanca Redonda Corrugada 1" x 1,50 m - Material: aço corrugado CA50, Pontas Temperadas; Medidas: 1" x 1,50 m</v>
      </c>
      <c r="C117" s="5" t="str">
        <f>C3</f>
        <v>UND</v>
      </c>
      <c r="D117" s="7">
        <f>D3</f>
        <v>91.93</v>
      </c>
      <c r="E117" s="5">
        <f>E3</f>
        <v>1</v>
      </c>
      <c r="F117" s="8">
        <f t="shared" ref="F117:F148" si="4">TRUNC((E117*D117),2)</f>
        <v>91.93</v>
      </c>
    </row>
    <row r="118" outlineLevel="1" spans="1:6">
      <c r="A118" s="5">
        <f t="shared" ref="A118:D130" si="5">A4</f>
        <v>2</v>
      </c>
      <c r="B118" s="6" t="str">
        <f t="shared" si="5"/>
        <v>Alicate Bico Isolado 6'' - Material: Aço forjado; Cabo isolado para 1.000V; Meia Cana</v>
      </c>
      <c r="C118" s="5" t="str">
        <f t="shared" si="5"/>
        <v>UND</v>
      </c>
      <c r="D118" s="7">
        <f t="shared" si="5"/>
        <v>44.51</v>
      </c>
      <c r="E118" s="5">
        <f t="shared" ref="E118:E130" si="6">E4</f>
        <v>1</v>
      </c>
      <c r="F118" s="8">
        <f t="shared" si="4"/>
        <v>44.51</v>
      </c>
    </row>
    <row r="119" outlineLevel="1" spans="1:6">
      <c r="A119" s="5">
        <f t="shared" si="5"/>
        <v>3</v>
      </c>
      <c r="B119" s="6" t="str">
        <f t="shared" si="5"/>
        <v>Alicate Bomba-d'água Isolado 1.000 V 10" - Forjado em aço cromo vanádio; Acabamento fosfatizado; Possui 4 regulagens de abertura; Isolamento Elétrico de 1.000 V</v>
      </c>
      <c r="C119" s="5" t="str">
        <f t="shared" si="5"/>
        <v>UND</v>
      </c>
      <c r="D119" s="7">
        <f t="shared" si="5"/>
        <v>89.14</v>
      </c>
      <c r="E119" s="5">
        <f t="shared" si="6"/>
        <v>1</v>
      </c>
      <c r="F119" s="8">
        <f t="shared" si="4"/>
        <v>89.14</v>
      </c>
    </row>
    <row r="120" outlineLevel="1" spans="1:6">
      <c r="A120" s="5">
        <f t="shared" si="5"/>
        <v>4</v>
      </c>
      <c r="B120" s="6" t="str">
        <f t="shared" si="5"/>
        <v>Alicate Crimpador para terminal RJ 45/8 pinos, aço carbono, cabo plastificado.</v>
      </c>
      <c r="C120" s="5" t="str">
        <f t="shared" si="5"/>
        <v>UND</v>
      </c>
      <c r="D120" s="7">
        <f t="shared" si="5"/>
        <v>62.11</v>
      </c>
      <c r="E120" s="5">
        <f t="shared" si="6"/>
        <v>1</v>
      </c>
      <c r="F120" s="8">
        <f t="shared" si="4"/>
        <v>62.11</v>
      </c>
    </row>
    <row r="121" outlineLevel="1" spans="1:6">
      <c r="A121" s="5">
        <f t="shared" si="5"/>
        <v>5</v>
      </c>
      <c r="B121" s="6" t="str">
        <f t="shared" si="5"/>
        <v>Alicate de Corte Isolado 6" - Material: Aço Carbono; Cabo isolado para 1.000V; Corte Diagonal</v>
      </c>
      <c r="C121" s="5" t="str">
        <f t="shared" si="5"/>
        <v>UND</v>
      </c>
      <c r="D121" s="7">
        <f t="shared" si="5"/>
        <v>35.5</v>
      </c>
      <c r="E121" s="5">
        <f t="shared" si="6"/>
        <v>1</v>
      </c>
      <c r="F121" s="8">
        <f t="shared" si="4"/>
        <v>35.5</v>
      </c>
    </row>
    <row r="122" outlineLevel="1" spans="1:6">
      <c r="A122" s="5">
        <f t="shared" si="5"/>
        <v>6</v>
      </c>
      <c r="B122" s="6" t="str">
        <f t="shared" si="5"/>
        <v>Alicate de Pressão Isolado 10" - Material: Aço forjado; Cabo isolado; Mordente. CURVO</v>
      </c>
      <c r="C122" s="5" t="str">
        <f t="shared" si="5"/>
        <v>UND</v>
      </c>
      <c r="D122" s="7">
        <f t="shared" si="5"/>
        <v>33.17</v>
      </c>
      <c r="E122" s="5">
        <f t="shared" si="6"/>
        <v>1</v>
      </c>
      <c r="F122" s="8">
        <f t="shared" si="4"/>
        <v>33.17</v>
      </c>
    </row>
    <row r="123" ht="25.5" outlineLevel="1" spans="1:6">
      <c r="A123" s="5">
        <f t="shared" si="5"/>
        <v>7</v>
      </c>
      <c r="B123" s="6" t="str">
        <f t="shared" si="5"/>
        <v>Alicate Desencapador de Fios 6 Pol. - Material do corpo do alicate: Aço carbono; Capacidade do alicate desencapador: Cortar e prensar = 0,5 mm² - 6,0 mm² / Desencapar = 0,2 mm² - 6,0 mm² | Comprimento total do alicate: 6 pol - 152 mm.</v>
      </c>
      <c r="C123" s="5" t="str">
        <f t="shared" si="5"/>
        <v>UND</v>
      </c>
      <c r="D123" s="7">
        <f t="shared" si="5"/>
        <v>88.55</v>
      </c>
      <c r="E123" s="5">
        <f t="shared" si="6"/>
        <v>1</v>
      </c>
      <c r="F123" s="8">
        <f t="shared" si="4"/>
        <v>88.55</v>
      </c>
    </row>
    <row r="124" ht="25.5" outlineLevel="1" spans="1:6">
      <c r="A124" s="5">
        <f t="shared" si="5"/>
        <v>8</v>
      </c>
      <c r="B124" s="6" t="str">
        <f t="shared" si="5"/>
        <v>Alicate Prensa Terminais Pré-Isolados 7 Pol. - Material do corpo: Aço carbono; Aplicação:  prensar terminais pré-isolados tipo fêmea, macho, forquilha (garfo), anel e pino, para fios e cabos com bitolas de 0,5mm² a 6,0mm²; Possui regulador de pressão</v>
      </c>
      <c r="C124" s="5" t="str">
        <f t="shared" si="5"/>
        <v>UND</v>
      </c>
      <c r="D124" s="7">
        <f t="shared" si="5"/>
        <v>131.26</v>
      </c>
      <c r="E124" s="5">
        <f t="shared" si="6"/>
        <v>1</v>
      </c>
      <c r="F124" s="8">
        <f t="shared" si="4"/>
        <v>131.26</v>
      </c>
    </row>
    <row r="125" outlineLevel="1" spans="1:6">
      <c r="A125" s="5">
        <f t="shared" si="5"/>
        <v>9</v>
      </c>
      <c r="B125" s="6" t="str">
        <f t="shared" si="5"/>
        <v>Alicate Universal Isolado 8" - Material: Liga de aço; Formato ‎Reto;  Cabo Isolado para 1000V</v>
      </c>
      <c r="C125" s="5" t="str">
        <f t="shared" si="5"/>
        <v>UND</v>
      </c>
      <c r="D125" s="7">
        <f t="shared" si="5"/>
        <v>62.22</v>
      </c>
      <c r="E125" s="5">
        <f t="shared" si="6"/>
        <v>1</v>
      </c>
      <c r="F125" s="8">
        <f t="shared" si="4"/>
        <v>62.22</v>
      </c>
    </row>
    <row r="126" outlineLevel="1" spans="1:6">
      <c r="A126" s="5">
        <f t="shared" si="5"/>
        <v>10</v>
      </c>
      <c r="B126" s="6" t="str">
        <f t="shared" si="5"/>
        <v>Ancinho Metálico para Jardinagem - Fabricada em aço carbono; Pintura eletrostática a pó; Cabo em madeira; Medidas: 5 Pol.</v>
      </c>
      <c r="C126" s="5" t="str">
        <f t="shared" si="5"/>
        <v>UND</v>
      </c>
      <c r="D126" s="7">
        <f t="shared" si="5"/>
        <v>14.8</v>
      </c>
      <c r="E126" s="5">
        <f t="shared" si="6"/>
        <v>1</v>
      </c>
      <c r="F126" s="8">
        <f t="shared" si="4"/>
        <v>14.8</v>
      </c>
    </row>
    <row r="127" outlineLevel="1" spans="1:6">
      <c r="A127" s="5">
        <f t="shared" si="5"/>
        <v>11</v>
      </c>
      <c r="B127" s="6" t="str">
        <f t="shared" si="5"/>
        <v>Arco de Serra Fixo 12"-  com pintura eletrostática a pó na cor preta, lâmina de serra e cabo injetado em polipropileno</v>
      </c>
      <c r="C127" s="5" t="str">
        <f t="shared" si="5"/>
        <v>UND</v>
      </c>
      <c r="D127" s="7">
        <f t="shared" si="5"/>
        <v>29.54</v>
      </c>
      <c r="E127" s="5">
        <f t="shared" si="6"/>
        <v>1</v>
      </c>
      <c r="F127" s="8">
        <f t="shared" si="4"/>
        <v>29.54</v>
      </c>
    </row>
    <row r="128" outlineLevel="1" spans="1:6">
      <c r="A128" s="5">
        <f t="shared" si="5"/>
        <v>12</v>
      </c>
      <c r="B128" s="6" t="str">
        <f t="shared" si="5"/>
        <v>Bandeja de Pintura 23cm - Corpo fabricado em polipropileno, possui frisos removedores do excesso de tinta; Aplicação: Serviços de pinturas em geral; Medida: 23 cm</v>
      </c>
      <c r="C128" s="5" t="str">
        <f t="shared" si="5"/>
        <v>UND</v>
      </c>
      <c r="D128" s="7">
        <f t="shared" si="5"/>
        <v>7.43</v>
      </c>
      <c r="E128" s="5">
        <f t="shared" si="6"/>
        <v>1</v>
      </c>
      <c r="F128" s="8">
        <f t="shared" si="4"/>
        <v>7.43</v>
      </c>
    </row>
    <row r="129" outlineLevel="1" spans="1:6">
      <c r="A129" s="5">
        <f t="shared" si="5"/>
        <v>13</v>
      </c>
      <c r="B129" s="6" t="str">
        <f t="shared" si="5"/>
        <v>Broxa Retangular Plástica 18 cm x 7.5 cm - Material da Base: Plástico; Material do Cabo: Plástico; Material das Cerdas: Sintéticas; Medidas: 18 cm x 7. 5 cm x  65 mm</v>
      </c>
      <c r="C129" s="5" t="str">
        <f t="shared" si="5"/>
        <v>UND</v>
      </c>
      <c r="D129" s="7">
        <f t="shared" si="5"/>
        <v>7.61</v>
      </c>
      <c r="E129" s="5">
        <f t="shared" si="6"/>
        <v>1</v>
      </c>
      <c r="F129" s="8">
        <f t="shared" si="4"/>
        <v>7.61</v>
      </c>
    </row>
    <row r="130" outlineLevel="1" spans="1:6">
      <c r="A130" s="5">
        <f t="shared" si="5"/>
        <v>14</v>
      </c>
      <c r="B130" s="6" t="str">
        <f t="shared" si="5"/>
        <v>Caixa de ferramentas, chapa de aço carbono, 5 gavetas, com porta-cadeado.</v>
      </c>
      <c r="C130" s="5" t="str">
        <f t="shared" si="5"/>
        <v>UND</v>
      </c>
      <c r="D130" s="7">
        <f t="shared" si="5"/>
        <v>124.73</v>
      </c>
      <c r="E130" s="5">
        <f t="shared" si="6"/>
        <v>1</v>
      </c>
      <c r="F130" s="8">
        <f t="shared" si="4"/>
        <v>124.73</v>
      </c>
    </row>
    <row r="131" outlineLevel="1" spans="1:6">
      <c r="A131" s="5">
        <f t="shared" ref="A131:E140" si="7">A18</f>
        <v>16</v>
      </c>
      <c r="B131" s="6" t="str">
        <f t="shared" si="7"/>
        <v>Cavadeira Articulada - Material: Aço Carbono Especial; Cabo: Madeira (1,10 Metros); Tipo: Articulada; Dimensões (AxLxC): 12 cm x 11 cm x 129 cm.</v>
      </c>
      <c r="C131" s="5" t="str">
        <f t="shared" si="7"/>
        <v>UND</v>
      </c>
      <c r="D131" s="7">
        <f t="shared" si="7"/>
        <v>53.21</v>
      </c>
      <c r="E131" s="5">
        <f t="shared" si="7"/>
        <v>1</v>
      </c>
      <c r="F131" s="8">
        <f t="shared" si="4"/>
        <v>53.21</v>
      </c>
    </row>
    <row r="132" outlineLevel="1" spans="1:6">
      <c r="A132" s="5">
        <f t="shared" si="7"/>
        <v>17</v>
      </c>
      <c r="B132" s="6" t="str">
        <f t="shared" si="7"/>
        <v>Chave de Fenda 1/2 x 10 Pol. - Especificações Técnicas: Aço; Haste niquelada e cromada; Ponta fosfatizada; Medidas: 1,2 x 10 Pol.</v>
      </c>
      <c r="C132" s="5" t="str">
        <f t="shared" si="7"/>
        <v>UND</v>
      </c>
      <c r="D132" s="7">
        <f t="shared" si="7"/>
        <v>30.04</v>
      </c>
      <c r="E132" s="5">
        <f t="shared" si="7"/>
        <v>1</v>
      </c>
      <c r="F132" s="8">
        <f t="shared" si="4"/>
        <v>30.04</v>
      </c>
    </row>
    <row r="133" outlineLevel="1" spans="1:6">
      <c r="A133" s="5">
        <f t="shared" si="7"/>
        <v>18</v>
      </c>
      <c r="B133" s="6" t="str">
        <f t="shared" si="7"/>
        <v>Chave de Fenda 1/4 x 8 Pol. - Especificações Técnicas: Aço; Haste niquelada e cromada; Ponta fosfatizada; Medidas: 1/4 x 8 Pol.</v>
      </c>
      <c r="C133" s="5" t="str">
        <f t="shared" si="7"/>
        <v>UND</v>
      </c>
      <c r="D133" s="7">
        <f t="shared" si="7"/>
        <v>11.42</v>
      </c>
      <c r="E133" s="5">
        <f t="shared" si="7"/>
        <v>1</v>
      </c>
      <c r="F133" s="8">
        <f t="shared" si="4"/>
        <v>11.42</v>
      </c>
    </row>
    <row r="134" outlineLevel="1" spans="1:6">
      <c r="A134" s="5">
        <f t="shared" si="7"/>
        <v>19</v>
      </c>
      <c r="B134" s="6" t="str">
        <f t="shared" si="7"/>
        <v>Chave de Fenda 1/8 x 3'' - Fabricado em aço; Haste niquelada e cromada; Cabo em polipropileno; Ponta fosfatizada; Medidas: 1/8 x 3 Pol.</v>
      </c>
      <c r="C134" s="5" t="str">
        <f t="shared" si="7"/>
        <v>UND</v>
      </c>
      <c r="D134" s="7">
        <f t="shared" si="7"/>
        <v>3.17</v>
      </c>
      <c r="E134" s="5">
        <f t="shared" si="7"/>
        <v>1</v>
      </c>
      <c r="F134" s="8">
        <f t="shared" si="4"/>
        <v>3.17</v>
      </c>
    </row>
    <row r="135" outlineLevel="1" spans="1:6">
      <c r="A135" s="5">
        <f t="shared" si="7"/>
        <v>20</v>
      </c>
      <c r="B135" s="6" t="str">
        <f t="shared" si="7"/>
        <v>Chave de Fenda 3/16 x 8 Pol. - Especificações Técnicas: Aço; Haste niquelada e cromada; Ponta fosfatizada; Medidas: 3,16 x 8 Pol.</v>
      </c>
      <c r="C135" s="5" t="str">
        <f t="shared" si="7"/>
        <v>UND</v>
      </c>
      <c r="D135" s="7">
        <f t="shared" si="7"/>
        <v>10.97</v>
      </c>
      <c r="E135" s="5">
        <f t="shared" si="7"/>
        <v>1</v>
      </c>
      <c r="F135" s="8">
        <f t="shared" si="4"/>
        <v>10.97</v>
      </c>
    </row>
    <row r="136" outlineLevel="1" spans="1:6">
      <c r="A136" s="5">
        <f t="shared" si="7"/>
        <v>21</v>
      </c>
      <c r="B136" s="6" t="str">
        <f t="shared" si="7"/>
        <v>Chave de Fenda Cotoco 1/4 x 1.1/2 Pol. - Fabricado em aço; Haste niquelada e cromada; Cabo em polipropileno; Ponta fosfatizada; Medidas: 1/4 x 1.1/2 Pol.</v>
      </c>
      <c r="C136" s="5" t="str">
        <f t="shared" si="7"/>
        <v>UND</v>
      </c>
      <c r="D136" s="7">
        <f t="shared" si="7"/>
        <v>10.94</v>
      </c>
      <c r="E136" s="5">
        <f t="shared" si="7"/>
        <v>1</v>
      </c>
      <c r="F136" s="8">
        <f t="shared" si="4"/>
        <v>10.94</v>
      </c>
    </row>
    <row r="137" outlineLevel="1" spans="1:6">
      <c r="A137" s="5">
        <f t="shared" si="7"/>
        <v>22</v>
      </c>
      <c r="B137" s="6" t="str">
        <f t="shared" si="7"/>
        <v>Chave Grifo 18 Pol. - Material: ‎Ferro; Mordente em aço; Medida: 18” (450 mm); Abertura do mordente: 80mm</v>
      </c>
      <c r="C137" s="5" t="str">
        <f t="shared" si="7"/>
        <v>UND</v>
      </c>
      <c r="D137" s="7">
        <f t="shared" si="7"/>
        <v>59.55</v>
      </c>
      <c r="E137" s="5">
        <f t="shared" si="7"/>
        <v>1</v>
      </c>
      <c r="F137" s="8">
        <f t="shared" si="4"/>
        <v>59.55</v>
      </c>
    </row>
    <row r="138" ht="25.5" outlineLevel="1" spans="1:6">
      <c r="A138" s="5">
        <f t="shared" si="7"/>
        <v>23</v>
      </c>
      <c r="B138" s="6" t="str">
        <f t="shared" si="7"/>
        <v>Chave Inglesa 10 Pol. - Fabricada em aço; Acabamento cromado; Aplicação: apertar e soltar parafusos, porcas sextavadas ou quadradas; Abertura total da boca: 28 mm; Medida: 10 Pol.</v>
      </c>
      <c r="C138" s="5" t="str">
        <f t="shared" si="7"/>
        <v>UND</v>
      </c>
      <c r="D138" s="7">
        <f t="shared" si="7"/>
        <v>34.23</v>
      </c>
      <c r="E138" s="5">
        <f t="shared" si="7"/>
        <v>1</v>
      </c>
      <c r="F138" s="8">
        <f t="shared" si="4"/>
        <v>34.23</v>
      </c>
    </row>
    <row r="139" ht="25.5" outlineLevel="1" spans="1:6">
      <c r="A139" s="5">
        <f t="shared" si="7"/>
        <v>24</v>
      </c>
      <c r="B139" s="6" t="str">
        <f t="shared" si="7"/>
        <v>Chave inglesa 12 Pol. - Fabricada em aço; Acabamento cromado; Aplicação: apertar e soltar parafusos, porcas sextavadas ou quadradas; Abertura total da boca: 35 mm; Medida: 12 Pol.</v>
      </c>
      <c r="C139" s="5" t="str">
        <f t="shared" si="7"/>
        <v>UND</v>
      </c>
      <c r="D139" s="7">
        <f t="shared" si="7"/>
        <v>47.52</v>
      </c>
      <c r="E139" s="5">
        <f t="shared" si="7"/>
        <v>1</v>
      </c>
      <c r="F139" s="8">
        <f t="shared" si="4"/>
        <v>47.52</v>
      </c>
    </row>
    <row r="140" ht="25.5" outlineLevel="1" spans="1:6">
      <c r="A140" s="5">
        <f t="shared" si="7"/>
        <v>25</v>
      </c>
      <c r="B140" s="6" t="str">
        <f t="shared" si="7"/>
        <v>Chave Inglesa 8 Pol. -  Fabricada em aço; Acabamento cromado; Aplicação: apertar e soltar parafusos, porcas sextavadas ou quadradas; Abertura total da boca: 23 mm; Medida: 8 Pol.</v>
      </c>
      <c r="C140" s="5" t="str">
        <f t="shared" si="7"/>
        <v>UND</v>
      </c>
      <c r="D140" s="7">
        <f t="shared" si="7"/>
        <v>26.51</v>
      </c>
      <c r="E140" s="5">
        <f t="shared" si="7"/>
        <v>1</v>
      </c>
      <c r="F140" s="8">
        <f t="shared" si="4"/>
        <v>26.51</v>
      </c>
    </row>
    <row r="141" outlineLevel="1" spans="1:6">
      <c r="A141" s="5">
        <f t="shared" ref="A141:E150" si="8">A28</f>
        <v>26</v>
      </c>
      <c r="B141" s="6" t="str">
        <f t="shared" si="8"/>
        <v>Chave Phillips 1/4 X 10 Pol - Haste em aço cromo vanádio temperada; Acabamento cromado; Ponta fosfatizada e magnetizada; Cabo injetado; Medidas: 1/4 X 10 Pol.</v>
      </c>
      <c r="C141" s="5" t="str">
        <f t="shared" si="8"/>
        <v>UND</v>
      </c>
      <c r="D141" s="7">
        <f t="shared" si="8"/>
        <v>18.48</v>
      </c>
      <c r="E141" s="5">
        <f t="shared" si="8"/>
        <v>1</v>
      </c>
      <c r="F141" s="8">
        <f t="shared" si="4"/>
        <v>18.48</v>
      </c>
    </row>
    <row r="142" outlineLevel="1" spans="1:6">
      <c r="A142" s="5">
        <f t="shared" si="8"/>
        <v>27</v>
      </c>
      <c r="B142" s="6" t="str">
        <f t="shared" si="8"/>
        <v>Chave Phillips 1/4 x 5 Pol. - Haste em aço cromo vanádio temperada; Acabamento cromado; Ponta fosfatizada e magnetizada; Cabo injetado; Medidas: 1/4 x 5 Pol.</v>
      </c>
      <c r="C142" s="5" t="str">
        <f t="shared" si="8"/>
        <v>UND</v>
      </c>
      <c r="D142" s="7">
        <f t="shared" si="8"/>
        <v>11.05</v>
      </c>
      <c r="E142" s="5">
        <f t="shared" si="8"/>
        <v>1</v>
      </c>
      <c r="F142" s="8">
        <f t="shared" si="4"/>
        <v>11.05</v>
      </c>
    </row>
    <row r="143" outlineLevel="1" spans="1:6">
      <c r="A143" s="5">
        <f t="shared" si="8"/>
        <v>28</v>
      </c>
      <c r="B143" s="6" t="str">
        <f t="shared" si="8"/>
        <v>Chave Phillips 3/16 x 3 Pol. - Haste em aço cromo vanádio temperada; Acabamento cromado; Ponta fosfatizada e magnetizada; Cabo injetado; Medidas: 3/16 x 3 Pol.</v>
      </c>
      <c r="C143" s="5" t="str">
        <f t="shared" si="8"/>
        <v>UND</v>
      </c>
      <c r="D143" s="7">
        <f t="shared" si="8"/>
        <v>10.56</v>
      </c>
      <c r="E143" s="5">
        <f t="shared" si="8"/>
        <v>1</v>
      </c>
      <c r="F143" s="8">
        <f t="shared" si="4"/>
        <v>10.56</v>
      </c>
    </row>
    <row r="144" outlineLevel="1" spans="1:6">
      <c r="A144" s="5">
        <f t="shared" si="8"/>
        <v>29</v>
      </c>
      <c r="B144" s="6" t="str">
        <f t="shared" si="8"/>
        <v>Chave Phillips 3/16 x 8 pol. - Haste em aço cromo vanádio temperada; Acabamento cromado; Ponta fosfatizada e magnetizada; Cabo injetado; Medidas: 3/16 x 8"</v>
      </c>
      <c r="C144" s="5" t="str">
        <f t="shared" si="8"/>
        <v>UND</v>
      </c>
      <c r="D144" s="7">
        <f t="shared" si="8"/>
        <v>11.17</v>
      </c>
      <c r="E144" s="5">
        <f t="shared" si="8"/>
        <v>1</v>
      </c>
      <c r="F144" s="8">
        <f t="shared" si="4"/>
        <v>11.17</v>
      </c>
    </row>
    <row r="145" outlineLevel="1" spans="1:6">
      <c r="A145" s="5">
        <f t="shared" si="8"/>
        <v>30</v>
      </c>
      <c r="B145" s="6" t="str">
        <f t="shared" si="8"/>
        <v>Chave Phillips Cotoco 1/4 x 1.1/2 Pol. - Fabricado em aço; Haste niquelada e cromada; Cabo em polipropileno; Ponta fosfatizada; Medidas: 1/4 x 1.1/2 Pol.</v>
      </c>
      <c r="C145" s="5" t="str">
        <f t="shared" si="8"/>
        <v>UND</v>
      </c>
      <c r="D145" s="7">
        <f t="shared" si="8"/>
        <v>12.94</v>
      </c>
      <c r="E145" s="5">
        <f t="shared" si="8"/>
        <v>1</v>
      </c>
      <c r="F145" s="8">
        <f t="shared" si="4"/>
        <v>12.94</v>
      </c>
    </row>
    <row r="146" outlineLevel="1" spans="1:6">
      <c r="A146" s="5">
        <f t="shared" si="8"/>
        <v>31</v>
      </c>
      <c r="B146" s="6" t="str">
        <f t="shared" si="8"/>
        <v>Chave Phillips de 1/4 x 8 Pol. -  Haste em aço cromo vanádio temperada; Acabamento cromado; Ponta fosfatizada e magnetizada; Cabo injetado; Medidas: 1/4" x 8"</v>
      </c>
      <c r="C146" s="5" t="str">
        <f t="shared" si="8"/>
        <v>UND</v>
      </c>
      <c r="D146" s="7">
        <f t="shared" si="8"/>
        <v>13.87</v>
      </c>
      <c r="E146" s="5">
        <f t="shared" si="8"/>
        <v>1</v>
      </c>
      <c r="F146" s="8">
        <f t="shared" si="4"/>
        <v>13.87</v>
      </c>
    </row>
    <row r="147" outlineLevel="1" spans="1:6">
      <c r="A147" s="5">
        <f t="shared" si="8"/>
        <v>32</v>
      </c>
      <c r="B147" s="6" t="str">
        <f t="shared" si="8"/>
        <v>Chave Teste Elétrico - Material da haste da chave: Aço carbono; Acabamento da haste da chave: Niquelado; Tensão de trabalho da chave Teste: 100 V~ a 500 V~</v>
      </c>
      <c r="C147" s="5" t="str">
        <f t="shared" si="8"/>
        <v>UND</v>
      </c>
      <c r="D147" s="7">
        <f t="shared" si="8"/>
        <v>5.94</v>
      </c>
      <c r="E147" s="5">
        <f t="shared" si="8"/>
        <v>1</v>
      </c>
      <c r="F147" s="8">
        <f t="shared" si="4"/>
        <v>5.94</v>
      </c>
    </row>
    <row r="148" outlineLevel="1" spans="1:6">
      <c r="A148" s="5">
        <f t="shared" si="8"/>
        <v>33</v>
      </c>
      <c r="B148" s="6" t="str">
        <f t="shared" si="8"/>
        <v>Cinto porta ferramentas. Em nylon de alta resistência, com bolsos e cinto de fixação (engate plástico, possuir regulagem).</v>
      </c>
      <c r="C148" s="5" t="str">
        <f t="shared" si="8"/>
        <v>UND</v>
      </c>
      <c r="D148" s="7">
        <f t="shared" si="8"/>
        <v>156.51</v>
      </c>
      <c r="E148" s="5">
        <f t="shared" si="8"/>
        <v>1</v>
      </c>
      <c r="F148" s="8">
        <f t="shared" si="4"/>
        <v>156.51</v>
      </c>
    </row>
    <row r="149" outlineLevel="1" spans="1:6">
      <c r="A149" s="5">
        <f t="shared" si="8"/>
        <v>34</v>
      </c>
      <c r="B149" s="6" t="str">
        <f t="shared" si="8"/>
        <v>Colher de Pedreiro 9 Pol. - Cabo de Madeira - Fabricada em aço carbono; Pintura Eletrostática a Pó; Lâmina com tamanho 9";  Guarnição Metálica</v>
      </c>
      <c r="C149" s="5" t="str">
        <f t="shared" si="8"/>
        <v>UND</v>
      </c>
      <c r="D149" s="7">
        <f t="shared" si="8"/>
        <v>17.12</v>
      </c>
      <c r="E149" s="5">
        <f t="shared" si="8"/>
        <v>1</v>
      </c>
      <c r="F149" s="8">
        <f t="shared" ref="F149:F180" si="9">TRUNC((E149*D149),2)</f>
        <v>17.12</v>
      </c>
    </row>
    <row r="150" outlineLevel="1" spans="1:6">
      <c r="A150" s="5">
        <f t="shared" si="8"/>
        <v>35</v>
      </c>
      <c r="B150" s="6" t="str">
        <f t="shared" si="8"/>
        <v>Desempenadeira de Aço Lisa 250 mm X 120 mm - Material da chapa: Aço; Material do Cabo: Madeira ou Polipropileno; Uso: aplicação de calfino e massa corrida</v>
      </c>
      <c r="C150" s="5" t="str">
        <f t="shared" si="8"/>
        <v>UND</v>
      </c>
      <c r="D150" s="7">
        <f t="shared" si="8"/>
        <v>17.27</v>
      </c>
      <c r="E150" s="5">
        <f t="shared" si="8"/>
        <v>1</v>
      </c>
      <c r="F150" s="8">
        <f t="shared" si="9"/>
        <v>17.27</v>
      </c>
    </row>
    <row r="151" outlineLevel="1" spans="1:6">
      <c r="A151" s="5">
        <f t="shared" ref="A151:E160" si="10">A38</f>
        <v>36</v>
      </c>
      <c r="B151" s="6" t="str">
        <f t="shared" si="10"/>
        <v>Desempenadeira de Madeira 120 mm x 200 mm - Material: Madeira; Medidas: 120 mm x 200 mm; Aplicação: aplicar, nivelar e espalhar uniformemente rebocos.</v>
      </c>
      <c r="C151" s="5" t="str">
        <f t="shared" si="10"/>
        <v>UND</v>
      </c>
      <c r="D151" s="7">
        <f t="shared" si="10"/>
        <v>15.8</v>
      </c>
      <c r="E151" s="5">
        <f t="shared" si="10"/>
        <v>1</v>
      </c>
      <c r="F151" s="8">
        <f t="shared" si="9"/>
        <v>15.8</v>
      </c>
    </row>
    <row r="152" outlineLevel="1" spans="1:6">
      <c r="A152" s="5">
        <f t="shared" si="10"/>
        <v>37</v>
      </c>
      <c r="B152" s="6" t="str">
        <f t="shared" si="10"/>
        <v>Desempenadeira de Madeira 140 mm x 260 mm - Material: Madeira; Medidas: 140 mm x 260 mm; Aplicação: aplicar, nivelar e espalhar uniformemente rebocos.</v>
      </c>
      <c r="C152" s="5" t="str">
        <f t="shared" si="10"/>
        <v>UND</v>
      </c>
      <c r="D152" s="7">
        <f t="shared" si="10"/>
        <v>17.34</v>
      </c>
      <c r="E152" s="5">
        <f t="shared" si="10"/>
        <v>1</v>
      </c>
      <c r="F152" s="8">
        <f t="shared" si="9"/>
        <v>17.34</v>
      </c>
    </row>
    <row r="153" ht="25.5" outlineLevel="1" spans="1:6">
      <c r="A153" s="5">
        <f t="shared" si="10"/>
        <v>38</v>
      </c>
      <c r="B153" s="6" t="str">
        <f t="shared" si="10"/>
        <v>Desempenadeira em Aço Dentada 400 mm x 120 mm - Fabricada em aço; Empunhadura em madeira com haste metálica; Espaçamento entre os dentes: 10mm; Medidas: 400 mm x 120 mm</v>
      </c>
      <c r="C153" s="5" t="str">
        <f t="shared" si="10"/>
        <v>UND</v>
      </c>
      <c r="D153" s="7">
        <f t="shared" si="10"/>
        <v>36.4</v>
      </c>
      <c r="E153" s="5">
        <f t="shared" si="10"/>
        <v>1</v>
      </c>
      <c r="F153" s="8">
        <f t="shared" si="9"/>
        <v>36.4</v>
      </c>
    </row>
    <row r="154" ht="25.5" outlineLevel="1" spans="1:6">
      <c r="A154" s="5">
        <f t="shared" si="10"/>
        <v>39</v>
      </c>
      <c r="B154" s="6" t="str">
        <f t="shared" si="10"/>
        <v>Desentupidor de Canos e Encanamentos Espiral - Material: aço; Aplicação: Desentupimento de caixas de inspeção, calhas, saídas de vaso sanitário, tubulação de esgoto e tubulações; Com mola Rotativa; Dimensões: 5 m</v>
      </c>
      <c r="C154" s="5" t="str">
        <f t="shared" si="10"/>
        <v>UND</v>
      </c>
      <c r="D154" s="7">
        <f t="shared" si="10"/>
        <v>50.12</v>
      </c>
      <c r="E154" s="5">
        <f t="shared" si="10"/>
        <v>1</v>
      </c>
      <c r="F154" s="8">
        <f t="shared" si="9"/>
        <v>50.12</v>
      </c>
    </row>
    <row r="155" outlineLevel="1" spans="1:6">
      <c r="A155" s="5">
        <f t="shared" si="10"/>
        <v>40</v>
      </c>
      <c r="B155" s="6" t="str">
        <f t="shared" si="10"/>
        <v>Desentupidor de Pia Sanfonada - Material: Borracha Flexível , Cor: Preta , Material Cabo: Plástico Resistente , Comprimento Cabo: 20 cm, Tipo: Sanfonado</v>
      </c>
      <c r="C155" s="5" t="str">
        <f t="shared" si="10"/>
        <v>UND</v>
      </c>
      <c r="D155" s="7">
        <f t="shared" si="10"/>
        <v>5.85</v>
      </c>
      <c r="E155" s="5">
        <f t="shared" si="10"/>
        <v>1</v>
      </c>
      <c r="F155" s="8">
        <f t="shared" si="9"/>
        <v>5.85</v>
      </c>
    </row>
    <row r="156" outlineLevel="1" spans="1:6">
      <c r="A156" s="5">
        <f t="shared" si="10"/>
        <v>41</v>
      </c>
      <c r="B156" s="6" t="str">
        <f t="shared" si="10"/>
        <v>Desentupidor de Vaso Sanitário - Material: Borracha Flexível , Comprimento Cabo: 50 cm, Altura: 10 cm, Cor: Preta , Diâmetro: 16 cm, Material Cabo: Madeira</v>
      </c>
      <c r="C156" s="5" t="str">
        <f t="shared" si="10"/>
        <v>UND</v>
      </c>
      <c r="D156" s="7">
        <f t="shared" si="10"/>
        <v>19.39</v>
      </c>
      <c r="E156" s="5">
        <f t="shared" si="10"/>
        <v>1</v>
      </c>
      <c r="F156" s="8">
        <f t="shared" si="9"/>
        <v>19.39</v>
      </c>
    </row>
    <row r="157" outlineLevel="1" spans="1:6">
      <c r="A157" s="5">
        <f t="shared" si="10"/>
        <v>42</v>
      </c>
      <c r="B157" s="6" t="str">
        <f t="shared" si="10"/>
        <v>Diamante Rodel Ø7 x 80mm - Haste em aço carbono zincado com disco de carboneto de tungstênio (wídia)</v>
      </c>
      <c r="C157" s="5" t="str">
        <f t="shared" si="10"/>
        <v>UND</v>
      </c>
      <c r="D157" s="7">
        <f t="shared" si="10"/>
        <v>16.05</v>
      </c>
      <c r="E157" s="5">
        <f t="shared" si="10"/>
        <v>1</v>
      </c>
      <c r="F157" s="8">
        <f t="shared" si="9"/>
        <v>16.05</v>
      </c>
    </row>
    <row r="158" outlineLevel="1" spans="1:6">
      <c r="A158" s="5">
        <f t="shared" si="10"/>
        <v>43</v>
      </c>
      <c r="B158" s="6" t="str">
        <f t="shared" si="10"/>
        <v>Enxada Estreita Cabo 145cm -  Material: Metal; Cabo em Madeira; Mediadas: Largura 24 cm; Comprimento 145 cm</v>
      </c>
      <c r="C158" s="5" t="str">
        <f t="shared" si="10"/>
        <v>UND</v>
      </c>
      <c r="D158" s="7">
        <f t="shared" si="10"/>
        <v>67.51</v>
      </c>
      <c r="E158" s="5">
        <f t="shared" si="10"/>
        <v>1</v>
      </c>
      <c r="F158" s="8">
        <f t="shared" si="9"/>
        <v>67.51</v>
      </c>
    </row>
    <row r="159" outlineLevel="1" spans="1:6">
      <c r="A159" s="5">
        <f t="shared" si="10"/>
        <v>44</v>
      </c>
      <c r="B159" s="6" t="str">
        <f t="shared" si="10"/>
        <v>Espátula de Aço 100 mm - Espátula com lâmina de aço inox, largura 100 mm, e cabo de madeira tratada.</v>
      </c>
      <c r="C159" s="5" t="str">
        <f t="shared" si="10"/>
        <v>UND</v>
      </c>
      <c r="D159" s="7">
        <f t="shared" si="10"/>
        <v>11.48</v>
      </c>
      <c r="E159" s="5">
        <f t="shared" si="10"/>
        <v>1</v>
      </c>
      <c r="F159" s="8">
        <f t="shared" si="9"/>
        <v>11.48</v>
      </c>
    </row>
    <row r="160" outlineLevel="1" spans="1:6">
      <c r="A160" s="5">
        <f t="shared" si="10"/>
        <v>45</v>
      </c>
      <c r="B160" s="6" t="str">
        <f t="shared" si="10"/>
        <v>Espátula Dentada 10 cm - Material: Polipropileno; Aplicação: Acabamento de texturas decorativas.</v>
      </c>
      <c r="C160" s="5" t="str">
        <f t="shared" si="10"/>
        <v>UND</v>
      </c>
      <c r="D160" s="7">
        <f t="shared" si="10"/>
        <v>4.3</v>
      </c>
      <c r="E160" s="5">
        <f t="shared" si="10"/>
        <v>1</v>
      </c>
      <c r="F160" s="8">
        <f t="shared" si="9"/>
        <v>4.3</v>
      </c>
    </row>
    <row r="161" outlineLevel="1" spans="1:6">
      <c r="A161" s="5">
        <f t="shared" ref="A161:E170" si="11">A48</f>
        <v>46</v>
      </c>
      <c r="B161" s="6" t="str">
        <f t="shared" si="11"/>
        <v>Esquadro em Aço 12 Pol. - Material: Aço Temperado; Cabo em Plástico Injetado; Tamanho: 12Pol. (30cm); Graduação: mm / pol.;  Marcação de peças em ângulos de 45° e 90°</v>
      </c>
      <c r="C161" s="5" t="str">
        <f t="shared" si="11"/>
        <v>UND</v>
      </c>
      <c r="D161" s="7">
        <f t="shared" si="11"/>
        <v>20.65</v>
      </c>
      <c r="E161" s="5">
        <f t="shared" si="11"/>
        <v>1</v>
      </c>
      <c r="F161" s="8">
        <f t="shared" si="9"/>
        <v>20.65</v>
      </c>
    </row>
    <row r="162" ht="25.5" outlineLevel="1" spans="1:6">
      <c r="A162" s="5">
        <f t="shared" si="11"/>
        <v>47</v>
      </c>
      <c r="B162" s="6" t="str">
        <f t="shared" si="11"/>
        <v>Estilete Profissional - Material do Corpo do Estilete: Metálico revestido com borracha termoplástica; Tipo da Lâmina: Reta segmentada; Comprimento Total: 200 mm; Largura da Lâmina (mm): 25</v>
      </c>
      <c r="C162" s="5" t="str">
        <f t="shared" si="11"/>
        <v>UND</v>
      </c>
      <c r="D162" s="7">
        <f t="shared" si="11"/>
        <v>32.44</v>
      </c>
      <c r="E162" s="5">
        <f t="shared" si="11"/>
        <v>1</v>
      </c>
      <c r="F162" s="8">
        <f t="shared" si="9"/>
        <v>32.44</v>
      </c>
    </row>
    <row r="163" ht="25.5" outlineLevel="1" spans="1:6">
      <c r="A163" s="5">
        <f t="shared" si="11"/>
        <v>48</v>
      </c>
      <c r="B163" s="6" t="str">
        <f t="shared" si="11"/>
        <v>Extensão Elétrica 10 m - Cabo PP Plano 2x1,00mm²; Plugues, Tomadas e Cabos certificados pelo Inmetro; Material Antichama; Condutor de Cobre 99,9% Puro; 127V - 1100W | 220V - 2200W</v>
      </c>
      <c r="C163" s="5" t="str">
        <f t="shared" si="11"/>
        <v>UND</v>
      </c>
      <c r="D163" s="7">
        <f t="shared" si="11"/>
        <v>57.2</v>
      </c>
      <c r="E163" s="5">
        <f t="shared" si="11"/>
        <v>2</v>
      </c>
      <c r="F163" s="8">
        <f t="shared" si="9"/>
        <v>114.4</v>
      </c>
    </row>
    <row r="164" outlineLevel="1" spans="1:6">
      <c r="A164" s="5">
        <f t="shared" si="11"/>
        <v>49</v>
      </c>
      <c r="B164" s="6" t="str">
        <f t="shared" si="11"/>
        <v>Facão 14 Pol. - Fabricado em aço com alto teor de carbono, Comprimento da lâmina do facão: 14 "; Material do cabo do facão: Madeira</v>
      </c>
      <c r="C164" s="5" t="str">
        <f t="shared" si="11"/>
        <v>UND</v>
      </c>
      <c r="D164" s="7">
        <f t="shared" si="11"/>
        <v>23.51</v>
      </c>
      <c r="E164" s="5">
        <f t="shared" si="11"/>
        <v>1</v>
      </c>
      <c r="F164" s="8">
        <f t="shared" si="9"/>
        <v>23.51</v>
      </c>
    </row>
    <row r="165" outlineLevel="1" spans="1:6">
      <c r="A165" s="5">
        <f t="shared" si="11"/>
        <v>50</v>
      </c>
      <c r="B165" s="6" t="str">
        <f t="shared" si="11"/>
        <v>Ferro De Soldar 60w x 220v - Ferro de solda com potência de 60 watts; Voltagem 220 v; Inclui suporte</v>
      </c>
      <c r="C165" s="5" t="str">
        <f t="shared" si="11"/>
        <v>UND</v>
      </c>
      <c r="D165" s="7">
        <f t="shared" si="11"/>
        <v>31.86</v>
      </c>
      <c r="E165" s="5">
        <f t="shared" si="11"/>
        <v>1</v>
      </c>
      <c r="F165" s="8">
        <f t="shared" si="9"/>
        <v>31.86</v>
      </c>
    </row>
    <row r="166" outlineLevel="1" spans="1:6">
      <c r="A166" s="5">
        <f t="shared" si="11"/>
        <v>51</v>
      </c>
      <c r="B166" s="6" t="str">
        <f t="shared" si="11"/>
        <v>Garfo Metálico para Jardinagem 28,3 cm - Fabricada em aço carbono; Pintura eletrostática pó; Cabo em madeira; Medidas: 283 x 72x 49 mm</v>
      </c>
      <c r="C166" s="5" t="str">
        <f t="shared" si="11"/>
        <v>UND</v>
      </c>
      <c r="D166" s="7">
        <f t="shared" si="11"/>
        <v>14.91</v>
      </c>
      <c r="E166" s="5">
        <f t="shared" si="11"/>
        <v>1</v>
      </c>
      <c r="F166" s="8">
        <f t="shared" si="9"/>
        <v>14.91</v>
      </c>
    </row>
    <row r="167" ht="25.5" outlineLevel="1" spans="1:6">
      <c r="A167" s="5">
        <f t="shared" si="11"/>
        <v>52</v>
      </c>
      <c r="B167" s="6" t="str">
        <f t="shared" si="11"/>
        <v>Grampos 10mm 20GA para Grampeadores Pneumáticos - Grampos 10mm para grampeadores pneumáticos; Dimensões: Largura: 11,2mm - Espessura: 0,6mm, Embalagem com 5.000 peças</v>
      </c>
      <c r="C167" s="5" t="str">
        <f t="shared" si="11"/>
        <v>UND</v>
      </c>
      <c r="D167" s="7">
        <f t="shared" si="11"/>
        <v>25.84</v>
      </c>
      <c r="E167" s="5">
        <f t="shared" si="11"/>
        <v>1</v>
      </c>
      <c r="F167" s="8">
        <f t="shared" si="9"/>
        <v>25.84</v>
      </c>
    </row>
    <row r="168" ht="25.5" outlineLevel="1" spans="1:6">
      <c r="A168" s="5">
        <f t="shared" si="11"/>
        <v>53</v>
      </c>
      <c r="B168" s="6" t="str">
        <f t="shared" si="11"/>
        <v>Jogo de 5 Acessórios de Pintura para Compressor de Ar - Indicado para utilização em pintura, limpeza, calibração de pneus e lubrificação de peças. Composto por pistola pneumática, pistola para limpeza, mangueira de ar espiral, calibrador de pneus com manômetro e pulverizador pneumático com bico longo.</v>
      </c>
      <c r="C168" s="5" t="str">
        <f t="shared" si="11"/>
        <v>UND</v>
      </c>
      <c r="D168" s="7">
        <f t="shared" si="11"/>
        <v>145.26</v>
      </c>
      <c r="E168" s="5">
        <f t="shared" si="11"/>
        <v>1</v>
      </c>
      <c r="F168" s="8">
        <f t="shared" si="9"/>
        <v>145.26</v>
      </c>
    </row>
    <row r="169" outlineLevel="1" spans="1:6">
      <c r="A169" s="5">
        <f t="shared" si="11"/>
        <v>54</v>
      </c>
      <c r="B169" s="6" t="str">
        <f t="shared" si="11"/>
        <v>Jogo de Brocas 3 Pontas para Madeira com 8 Peças - Material em aço carbono, Composto por 8 peças: Brocas 3 pontas: 3,0 - 4,0 - 5,0 - 6,0 - 7,0 - 8,0 - 9,0 e 10,0 mm</v>
      </c>
      <c r="C169" s="5" t="str">
        <f t="shared" si="11"/>
        <v>UND</v>
      </c>
      <c r="D169" s="7">
        <f t="shared" si="11"/>
        <v>11.02</v>
      </c>
      <c r="E169" s="5">
        <f t="shared" si="11"/>
        <v>1</v>
      </c>
      <c r="F169" s="8">
        <f t="shared" si="9"/>
        <v>11.02</v>
      </c>
    </row>
    <row r="170" ht="25.5" outlineLevel="1" spans="1:6">
      <c r="A170" s="5">
        <f t="shared" si="11"/>
        <v>55</v>
      </c>
      <c r="B170" s="6" t="str">
        <f t="shared" si="11"/>
        <v>Jogo de Brocas Chatas de Aço Carbono para Madeira 1/4-1Pol - Jogo de brocas chatas de aço carbono para madeira, indicado para lâminas finas de madeira e derivados, sendo: Jogo com 7 peças, com medidas: 1/4", 5/16", 3/8", 1/2", 5/8", 3/4", 1"</v>
      </c>
      <c r="C170" s="5" t="str">
        <f t="shared" si="11"/>
        <v>UND</v>
      </c>
      <c r="D170" s="7">
        <f t="shared" si="11"/>
        <v>51.14</v>
      </c>
      <c r="E170" s="5">
        <f t="shared" si="11"/>
        <v>1</v>
      </c>
      <c r="F170" s="8">
        <f t="shared" si="9"/>
        <v>51.14</v>
      </c>
    </row>
    <row r="171" ht="25.5" outlineLevel="1" spans="1:6">
      <c r="A171" s="5">
        <f t="shared" ref="A171:E180" si="12">A58</f>
        <v>56</v>
      </c>
      <c r="B171" s="6" t="str">
        <f t="shared" si="12"/>
        <v>Jogo de Brocas de aço rápido de 1/16 a 3/8 Pol. com 21 Peças - Acompanha estojo plástico com marcações de medidas, para armazenamento das ferramentas; Medidas das peças: 1/16 - 5/64 - 3/32 - 7/64 - 1/8 - 9/64 - 5/32 - 11/64 - 3/16 -  13/64 - 7/32 - 15/64 - 1/4 - 17/64 - 9/32 - 19/64 - 5/16 - 21/64 - 11/32 - 23/64 - 3/8”</v>
      </c>
      <c r="C171" s="5" t="str">
        <f t="shared" si="12"/>
        <v>UND</v>
      </c>
      <c r="D171" s="7">
        <f t="shared" si="12"/>
        <v>336.05</v>
      </c>
      <c r="E171" s="5">
        <f t="shared" si="12"/>
        <v>1</v>
      </c>
      <c r="F171" s="8">
        <f t="shared" si="9"/>
        <v>336.05</v>
      </c>
    </row>
    <row r="172" outlineLevel="1" spans="1:6">
      <c r="A172" s="5">
        <f t="shared" si="12"/>
        <v>57</v>
      </c>
      <c r="B172" s="6" t="str">
        <f t="shared" si="12"/>
        <v>Jogo de brocas SDS Plus, 5 peças, de 6 a 10mm, uso concreto.</v>
      </c>
      <c r="C172" s="5" t="str">
        <f t="shared" si="12"/>
        <v>UND</v>
      </c>
      <c r="D172" s="7">
        <f t="shared" si="12"/>
        <v>37.17</v>
      </c>
      <c r="E172" s="5">
        <f t="shared" si="12"/>
        <v>1</v>
      </c>
      <c r="F172" s="8">
        <f t="shared" si="9"/>
        <v>37.17</v>
      </c>
    </row>
    <row r="173" ht="25.5" outlineLevel="1" spans="1:6">
      <c r="A173" s="5">
        <f t="shared" si="12"/>
        <v>58</v>
      </c>
      <c r="B173" s="6" t="str">
        <f t="shared" si="12"/>
        <v>Jogo de Brocas Widea 3 a 10mm - Acabamento brilhante; Aplicações em construção civil/alvenaria; Acompanha estojo plástico com marcações de medidas, para armazenamento das ferramentas; Contém 08 peças, sendo de medidas:- 3mm – 4mm – 5mm – 6mm – 7mm – 8mm – 9mm – 10mm</v>
      </c>
      <c r="C173" s="5" t="str">
        <f t="shared" si="12"/>
        <v>UND</v>
      </c>
      <c r="D173" s="7">
        <f t="shared" si="12"/>
        <v>60.38</v>
      </c>
      <c r="E173" s="5">
        <f t="shared" si="12"/>
        <v>1</v>
      </c>
      <c r="F173" s="8">
        <f t="shared" si="9"/>
        <v>60.38</v>
      </c>
    </row>
    <row r="174" outlineLevel="1" spans="1:6">
      <c r="A174" s="5">
        <f t="shared" si="12"/>
        <v>59</v>
      </c>
      <c r="B174" s="6" t="str">
        <f t="shared" si="12"/>
        <v>Jogo de Chave Allen com 9 Peças - Fabricado em aço cromo - vanádio; Acabamento  fosfatizada e escurecida; Medidas das Chaves: 1.5, 2, 2.5, 3, 4, 5, 6, 8 e 10 mm</v>
      </c>
      <c r="C174" s="5" t="str">
        <f t="shared" si="12"/>
        <v>UND</v>
      </c>
      <c r="D174" s="7">
        <f t="shared" si="12"/>
        <v>21.91</v>
      </c>
      <c r="E174" s="5">
        <f t="shared" si="12"/>
        <v>1</v>
      </c>
      <c r="F174" s="8">
        <f t="shared" si="9"/>
        <v>21.91</v>
      </c>
    </row>
    <row r="175" outlineLevel="1" spans="1:6">
      <c r="A175" s="5">
        <f t="shared" si="12"/>
        <v>60</v>
      </c>
      <c r="B175" s="6" t="str">
        <f t="shared" si="12"/>
        <v>Jogo de Chave Combinada Boca/Estria - Material: Aço Forjado; Composto por 12 chaves; Medidas das chaves: 6mm a 22mm</v>
      </c>
      <c r="C175" s="5" t="str">
        <f t="shared" si="12"/>
        <v>UND</v>
      </c>
      <c r="D175" s="7">
        <f t="shared" si="12"/>
        <v>58.48</v>
      </c>
      <c r="E175" s="5">
        <f t="shared" si="12"/>
        <v>1</v>
      </c>
      <c r="F175" s="8">
        <f t="shared" si="9"/>
        <v>58.48</v>
      </c>
    </row>
    <row r="176" outlineLevel="1" spans="1:6">
      <c r="A176" s="5">
        <f t="shared" si="12"/>
        <v>61</v>
      </c>
      <c r="B176" s="6" t="str">
        <f t="shared" si="12"/>
        <v>Jogo de chave Tork Longa_T10 - T50 (9 peças)</v>
      </c>
      <c r="C176" s="5" t="str">
        <f t="shared" si="12"/>
        <v>UND</v>
      </c>
      <c r="D176" s="7">
        <f t="shared" si="12"/>
        <v>31.66</v>
      </c>
      <c r="E176" s="5">
        <f t="shared" si="12"/>
        <v>1</v>
      </c>
      <c r="F176" s="8">
        <f t="shared" si="9"/>
        <v>31.66</v>
      </c>
    </row>
    <row r="177" ht="25.5" outlineLevel="1" spans="1:6">
      <c r="A177" s="5">
        <f t="shared" si="12"/>
        <v>62</v>
      </c>
      <c r="B177" s="6" t="str">
        <f t="shared" si="12"/>
        <v>Jogo de Serras Copo 6 Peças - Fabricados em aço carbono; Aplicação: Furar madeiras em geral, gesso, DryWall, placas de acrílico, PVC e plásticos; Conteúdo: Serra copos: 32 /38 / 44 / 54 mm; 1 Chave allen de fixação; 1 Broca de centro</v>
      </c>
      <c r="C177" s="5" t="str">
        <f t="shared" si="12"/>
        <v>UND</v>
      </c>
      <c r="D177" s="7">
        <f t="shared" si="12"/>
        <v>19.27</v>
      </c>
      <c r="E177" s="5">
        <f t="shared" si="12"/>
        <v>1</v>
      </c>
      <c r="F177" s="8">
        <f t="shared" si="9"/>
        <v>19.27</v>
      </c>
    </row>
    <row r="178" ht="38.25" outlineLevel="1" spans="1:6">
      <c r="A178" s="5">
        <f t="shared" si="12"/>
        <v>63</v>
      </c>
      <c r="B178" s="6" t="str">
        <f t="shared" si="12"/>
        <v>Jogo de Soquetes e Ponteiras de Encaixe 1/4 Pol. -  Jogo com 33 Peças, sendo: 1 Estojo;  12 soquetes sextavados (4 mm, 4,5 mm, 5 mm, 5,5 mm, 6 mm, 7 mm, 8 mm, 9 mm, 10 mm, 11 mm, 12 mm e 13 mm) :: 1 catraca reversível :: 2 extensões (50 mm e 100 mm) :: 1 cabo T :: 1 cabo quadrado :: 1 junta universal :: 5 soquetes allen (3 mm, 4 mm, 5 mm, 6 mm e 8 mm) :: 5 soquetes fenda (3 mm, 4 mm, 5 mm, 6 mm e 7 mm) :: 2 soquetes phillips (PH1 e PH2) :: 3 chaves allen (1,5 mm, 2 mm e 2,5 mm)</v>
      </c>
      <c r="C178" s="5" t="str">
        <f t="shared" si="12"/>
        <v>UND</v>
      </c>
      <c r="D178" s="7">
        <f t="shared" si="12"/>
        <v>179.81</v>
      </c>
      <c r="E178" s="5">
        <f t="shared" si="12"/>
        <v>1</v>
      </c>
      <c r="F178" s="8">
        <f t="shared" si="9"/>
        <v>179.81</v>
      </c>
    </row>
    <row r="179" outlineLevel="1" spans="1:6">
      <c r="A179" s="5">
        <f t="shared" si="12"/>
        <v>64</v>
      </c>
      <c r="B179" s="6" t="str">
        <f t="shared" si="12"/>
        <v>Kit 5 molas para Curvar tubos (1/4’, 3/8’, 1/2’, 5/8’, 5/16’) , comprimento total de 30 cm a 35cm, Marca EOS ou similar. uso ar condicionado/refrigeração.</v>
      </c>
      <c r="C179" s="5" t="str">
        <f t="shared" si="12"/>
        <v>UND</v>
      </c>
      <c r="D179" s="7">
        <f t="shared" si="12"/>
        <v>168.05</v>
      </c>
      <c r="E179" s="5">
        <f t="shared" si="12"/>
        <v>1</v>
      </c>
      <c r="F179" s="8">
        <f t="shared" si="9"/>
        <v>168.05</v>
      </c>
    </row>
    <row r="180" ht="25.5" outlineLevel="1" spans="1:6">
      <c r="A180" s="5">
        <f t="shared" si="12"/>
        <v>65</v>
      </c>
      <c r="B180" s="6" t="str">
        <f t="shared" si="12"/>
        <v>Lanterna Holofote Recarregável à Prova D'água - Recarregável Energia 110/250v -50/60Hz; Led durável com super brilho branco; Longo alcance de 500 metros; Potência: 30W 6000 lumens; Tensão da Bateria: 5.5V.; Autonomia da Bateria: 10 Horas; Tempo de Recarga: 8-12 Horas; Dimensões: 24,9 cm x 16,2 cm</v>
      </c>
      <c r="C180" s="5" t="str">
        <f t="shared" si="12"/>
        <v>UND</v>
      </c>
      <c r="D180" s="7">
        <f t="shared" si="12"/>
        <v>223.75</v>
      </c>
      <c r="E180" s="5">
        <f t="shared" si="12"/>
        <v>1</v>
      </c>
      <c r="F180" s="8">
        <f t="shared" si="9"/>
        <v>223.75</v>
      </c>
    </row>
    <row r="181" outlineLevel="1" spans="1:6">
      <c r="A181" s="5">
        <f t="shared" ref="A181:E181" si="13">A68</f>
        <v>66</v>
      </c>
      <c r="B181" s="6" t="str">
        <f t="shared" si="13"/>
        <v>Linha de Pedreiro Trançada 100 m -  Material: PE (Polietileno); Carretel com 100 Metros; Aplicação: Indicado para Construção Civil para Alinhamento em Geral</v>
      </c>
      <c r="C181" s="5" t="str">
        <f t="shared" si="13"/>
        <v>UND</v>
      </c>
      <c r="D181" s="7">
        <f t="shared" si="13"/>
        <v>11.73</v>
      </c>
      <c r="E181" s="5">
        <f t="shared" si="13"/>
        <v>1</v>
      </c>
      <c r="F181" s="8">
        <f t="shared" ref="F181:F212" si="14">TRUNC((E181*D181),2)</f>
        <v>11.73</v>
      </c>
    </row>
    <row r="182" outlineLevel="1" spans="1:6">
      <c r="A182" s="5">
        <f t="shared" ref="A182:E191" si="15">A70</f>
        <v>68</v>
      </c>
      <c r="B182" s="6" t="str">
        <f t="shared" si="15"/>
        <v>Mangueira para Nível  3/8”X1,5MM -  Material: Plástico , Aplicação: Medida De Nível , Cor: Cristal , Diâmetro Interno: 3/8 Pol.</v>
      </c>
      <c r="C182" s="5" t="str">
        <f t="shared" si="15"/>
        <v>UND</v>
      </c>
      <c r="D182" s="7">
        <f t="shared" si="15"/>
        <v>300.94</v>
      </c>
      <c r="E182" s="5">
        <f t="shared" si="15"/>
        <v>1</v>
      </c>
      <c r="F182" s="8">
        <f t="shared" si="14"/>
        <v>300.94</v>
      </c>
    </row>
    <row r="183" outlineLevel="1" spans="1:6">
      <c r="A183" s="5">
        <f t="shared" si="15"/>
        <v>69</v>
      </c>
      <c r="B183" s="6" t="str">
        <f t="shared" si="15"/>
        <v>Marreta Oitavada 1Kg - Cabeça forjada e temperada em aço carbono especial; Cabeça com acabamento envernizado; Cabo em madeira envernizada; Comprimento total:320 mm</v>
      </c>
      <c r="C183" s="5" t="str">
        <f t="shared" si="15"/>
        <v>UND</v>
      </c>
      <c r="D183" s="7">
        <f t="shared" si="15"/>
        <v>39.32</v>
      </c>
      <c r="E183" s="5">
        <f t="shared" si="15"/>
        <v>1</v>
      </c>
      <c r="F183" s="8">
        <f t="shared" si="14"/>
        <v>39.32</v>
      </c>
    </row>
    <row r="184" ht="25.5" outlineLevel="1" spans="1:6">
      <c r="A184" s="5">
        <f t="shared" si="15"/>
        <v>70</v>
      </c>
      <c r="B184" s="6" t="str">
        <f t="shared" si="15"/>
        <v>Marreta Oitavada 500 g - Cabeça forjada e temperada em aço carbono especial; Cabeça com acabamento envernizado; Cabo em madeira envernizada; Fixação por cunha metálica; Comprimento da cabeça: 89 mm; Comprimento total:255 mm; Diâmetro do batente: 30 mm</v>
      </c>
      <c r="C184" s="5" t="str">
        <f t="shared" si="15"/>
        <v>UND</v>
      </c>
      <c r="D184" s="7">
        <f t="shared" si="15"/>
        <v>27.28</v>
      </c>
      <c r="E184" s="5">
        <f t="shared" si="15"/>
        <v>1</v>
      </c>
      <c r="F184" s="8">
        <f t="shared" si="14"/>
        <v>27.28</v>
      </c>
    </row>
    <row r="185" outlineLevel="1" spans="1:6">
      <c r="A185" s="5">
        <f t="shared" si="15"/>
        <v>71</v>
      </c>
      <c r="B185" s="6" t="str">
        <f t="shared" si="15"/>
        <v>Martelo Bola 500g - Cabeça em aço resistente, Cabo em madeira legítima; Peso: 500g; Comprimento total: 330 mm; Comprimento da cabeça: 100 mm; Diâmetro da cabeça: 25 mm</v>
      </c>
      <c r="C185" s="5" t="str">
        <f t="shared" si="15"/>
        <v>UND</v>
      </c>
      <c r="D185" s="7">
        <f t="shared" si="15"/>
        <v>41.48</v>
      </c>
      <c r="E185" s="5">
        <f t="shared" si="15"/>
        <v>1</v>
      </c>
      <c r="F185" s="8">
        <f t="shared" si="14"/>
        <v>41.48</v>
      </c>
    </row>
    <row r="186" outlineLevel="1" spans="1:6">
      <c r="A186" s="5">
        <f t="shared" si="15"/>
        <v>72</v>
      </c>
      <c r="B186" s="6" t="str">
        <f t="shared" si="15"/>
        <v>Martelo de Borracha 60mm - Material da Cabeça: Borracha; Diâmetro da Cabeça do Martelo: 60,0 mm; Material do Cabo: Madeira</v>
      </c>
      <c r="C186" s="5" t="str">
        <f t="shared" si="15"/>
        <v>UND</v>
      </c>
      <c r="D186" s="7">
        <f t="shared" si="15"/>
        <v>24.89</v>
      </c>
      <c r="E186" s="5">
        <f t="shared" si="15"/>
        <v>1</v>
      </c>
      <c r="F186" s="8">
        <f t="shared" si="14"/>
        <v>24.89</v>
      </c>
    </row>
    <row r="187" ht="25.5" outlineLevel="1" spans="1:6">
      <c r="A187" s="5">
        <f t="shared" si="15"/>
        <v>73</v>
      </c>
      <c r="B187" s="6" t="str">
        <f t="shared" si="15"/>
        <v>Máscara de Solda Automática - Área De Visão 42X92mm; Proteção Uv/Iv Din 13; Estado Visível Din 4; Escurecimento Din 9 ~ Din 13; Tempo De Polarização 0,0001 Seg; Tempo De Despolarização 0,20 ~ 1,00Seg; Peso 0,49 Kg. Marca / Modelo de Referência: TORK MSEA-901</v>
      </c>
      <c r="C187" s="5" t="str">
        <f t="shared" si="15"/>
        <v>UND</v>
      </c>
      <c r="D187" s="7">
        <f t="shared" si="15"/>
        <v>212.03</v>
      </c>
      <c r="E187" s="5">
        <f t="shared" si="15"/>
        <v>1</v>
      </c>
      <c r="F187" s="8">
        <f t="shared" si="14"/>
        <v>212.03</v>
      </c>
    </row>
    <row r="188" ht="38.25" outlineLevel="1" spans="1:6">
      <c r="A188" s="5">
        <f t="shared" si="15"/>
        <v>74</v>
      </c>
      <c r="B188" s="6" t="str">
        <f t="shared" si="15"/>
        <v>Multimetro Digital com Alicate Amperimetro - Realiza a medição de correntes, tensão, resistência e continuidade; Acompanha ponta de prova, bateria e um estojo exclusivo; Mede tensão contínua e alternada, corrente alternada até 1000A, resistência; Realiza teste de diodo e continuidade; Teste de continuidade com bipe; Com congelamento de leitura e picos; Chave seletora rotativa de funções</v>
      </c>
      <c r="C188" s="5" t="str">
        <f t="shared" si="15"/>
        <v>UND</v>
      </c>
      <c r="D188" s="7">
        <f t="shared" si="15"/>
        <v>162.11</v>
      </c>
      <c r="E188" s="5">
        <f t="shared" si="15"/>
        <v>1</v>
      </c>
      <c r="F188" s="8">
        <f t="shared" si="14"/>
        <v>162.11</v>
      </c>
    </row>
    <row r="189" ht="38.25" outlineLevel="1" spans="1:6">
      <c r="A189" s="5">
        <f t="shared" si="15"/>
        <v>75</v>
      </c>
      <c r="B189" s="6" t="str">
        <f t="shared" si="15"/>
        <v>Multímetro Digital Profissional Portátil - Realize medições de tensão contínua e alternada, corrente contínua, resistor, transistores e diodos; - Possui visor LCD 0,5” de altura e 3 1/2 dígitos; Alimentação: Bateria 9V (Inclusa), com indicação de bateria fraca; Acompanha cabos para teste; Desligamento Automático Após: Aprox. 20±10 minutos - Ideal para laboratórios, oficinas, bricolagem e uso doméstica; Aviso sonoro com Beep - Material emborrachado - Dimensões: 14 x 7,5 x 4 (AxLxC) - Peso: Aproximadamente 400g</v>
      </c>
      <c r="C189" s="5" t="str">
        <f t="shared" si="15"/>
        <v>UND</v>
      </c>
      <c r="D189" s="7">
        <f t="shared" si="15"/>
        <v>35.93</v>
      </c>
      <c r="E189" s="5">
        <f t="shared" si="15"/>
        <v>1</v>
      </c>
      <c r="F189" s="8">
        <f t="shared" si="14"/>
        <v>35.93</v>
      </c>
    </row>
    <row r="190" outlineLevel="1" spans="1:6">
      <c r="A190" s="5">
        <f t="shared" si="15"/>
        <v>76</v>
      </c>
      <c r="B190" s="6" t="str">
        <f t="shared" si="15"/>
        <v>Nível de Alumínio 14 Pol. -  Corpo De Alumínio; Régua Graduada; Possui: 3 Bolhas de Nível</v>
      </c>
      <c r="C190" s="5" t="str">
        <f t="shared" si="15"/>
        <v>UND</v>
      </c>
      <c r="D190" s="7">
        <f t="shared" si="15"/>
        <v>19.79</v>
      </c>
      <c r="E190" s="5">
        <f t="shared" si="15"/>
        <v>1</v>
      </c>
      <c r="F190" s="8">
        <f t="shared" si="14"/>
        <v>19.79</v>
      </c>
    </row>
    <row r="191" outlineLevel="1" spans="1:6">
      <c r="A191" s="5">
        <f t="shared" si="15"/>
        <v>77</v>
      </c>
      <c r="B191" s="6" t="str">
        <f t="shared" si="15"/>
        <v>Pá Ajuntadeira de Bico n.° 3 - Fabricada em aço carbono; Pintura eletrostática a pó; Cabo em Madeira; Dimensões: 1.025 mm x 269 mm x 161 mm.</v>
      </c>
      <c r="C191" s="5" t="str">
        <f t="shared" si="15"/>
        <v>UND</v>
      </c>
      <c r="D191" s="7">
        <f t="shared" si="15"/>
        <v>32.63</v>
      </c>
      <c r="E191" s="5">
        <f t="shared" si="15"/>
        <v>1</v>
      </c>
      <c r="F191" s="8">
        <f t="shared" si="14"/>
        <v>32.63</v>
      </c>
    </row>
    <row r="192" outlineLevel="1" spans="1:6">
      <c r="A192" s="5">
        <f t="shared" ref="A192:E201" si="16">A80</f>
        <v>78</v>
      </c>
      <c r="B192" s="6" t="str">
        <f t="shared" si="16"/>
        <v>Pá Quadrada com Cabo de Madeira 71cm - Fabricada em aço carbono; Pintura eletrostática a pó; Cabo em Madeira com acabamento envernizado</v>
      </c>
      <c r="C192" s="5" t="str">
        <f t="shared" si="16"/>
        <v>UND</v>
      </c>
      <c r="D192" s="7">
        <f t="shared" si="16"/>
        <v>34.48</v>
      </c>
      <c r="E192" s="5">
        <f t="shared" si="16"/>
        <v>1</v>
      </c>
      <c r="F192" s="8">
        <f t="shared" si="14"/>
        <v>34.48</v>
      </c>
    </row>
    <row r="193" outlineLevel="1" spans="1:6">
      <c r="A193" s="5">
        <f t="shared" si="16"/>
        <v>79</v>
      </c>
      <c r="B193" s="6" t="str">
        <f t="shared" si="16"/>
        <v>Pazinha Larga para Jardinagem 30cm - Fabricada em aço carbono; Pintura eletrostática a pó; Cabo em madeira; Medidas: 6,4 cm x 8,3 cm x 30,2 cm</v>
      </c>
      <c r="C193" s="5" t="str">
        <f t="shared" si="16"/>
        <v>UND</v>
      </c>
      <c r="D193" s="7">
        <f t="shared" si="16"/>
        <v>10.14</v>
      </c>
      <c r="E193" s="5">
        <f t="shared" si="16"/>
        <v>1</v>
      </c>
      <c r="F193" s="8">
        <f t="shared" si="14"/>
        <v>10.14</v>
      </c>
    </row>
    <row r="194" outlineLevel="1" spans="1:6">
      <c r="A194" s="5">
        <f t="shared" si="16"/>
        <v>80</v>
      </c>
      <c r="B194" s="6" t="str">
        <f t="shared" si="16"/>
        <v>Pé de Cabra Forjado 24 Pol. - Corpo em aço forjado com secção hexagonal; Comprimento: 24” (60 cm); Espessura do Corpo: 19 mm</v>
      </c>
      <c r="C194" s="5" t="str">
        <f t="shared" si="16"/>
        <v>UND</v>
      </c>
      <c r="D194" s="7">
        <f t="shared" si="16"/>
        <v>60.25</v>
      </c>
      <c r="E194" s="5">
        <f t="shared" si="16"/>
        <v>1</v>
      </c>
      <c r="F194" s="8">
        <f t="shared" si="14"/>
        <v>60.25</v>
      </c>
    </row>
    <row r="195" outlineLevel="1" spans="1:6">
      <c r="A195" s="5">
        <f t="shared" si="16"/>
        <v>81</v>
      </c>
      <c r="B195" s="6" t="str">
        <f t="shared" si="16"/>
        <v>Peneira de Aro Plástico para Areia - Tela em arame galvanizado; Diâmetro da peneira: 55 cm; Malha da Peneira: 10; Material do aro da peneira: Plástico</v>
      </c>
      <c r="C195" s="5" t="str">
        <f t="shared" si="16"/>
        <v>UND</v>
      </c>
      <c r="D195" s="7">
        <f t="shared" si="16"/>
        <v>28.92</v>
      </c>
      <c r="E195" s="5">
        <f t="shared" si="16"/>
        <v>1</v>
      </c>
      <c r="F195" s="8">
        <f t="shared" si="14"/>
        <v>28.92</v>
      </c>
    </row>
    <row r="196" outlineLevel="1" spans="1:6">
      <c r="A196" s="5">
        <f t="shared" si="16"/>
        <v>82</v>
      </c>
      <c r="B196" s="6" t="str">
        <f t="shared" si="16"/>
        <v>Peneira de Aro Plástico para Areia 55 cm - Tela em arame galvanizado; Diâmetro da peneira: 55 cm; Malha da Peneira: 8; Fio da Peneira: 28; Material do aro da peneira: Plástico</v>
      </c>
      <c r="C196" s="5" t="str">
        <f t="shared" si="16"/>
        <v>UND</v>
      </c>
      <c r="D196" s="7">
        <f t="shared" si="16"/>
        <v>26.3</v>
      </c>
      <c r="E196" s="5">
        <f t="shared" si="16"/>
        <v>1</v>
      </c>
      <c r="F196" s="8">
        <f t="shared" si="14"/>
        <v>26.3</v>
      </c>
    </row>
    <row r="197" outlineLevel="1" spans="1:6">
      <c r="A197" s="5">
        <f t="shared" si="16"/>
        <v>83</v>
      </c>
      <c r="B197" s="6" t="str">
        <f t="shared" si="16"/>
        <v>Pente Aletas Plastica 6 Pontas - Material: Plástico; Pentes de: 8, 9, 10, 12, 14, 15; Aplicação: Função de limpar e desentortar aletas de condensadores e evaporadores.</v>
      </c>
      <c r="C197" s="5" t="str">
        <f t="shared" si="16"/>
        <v>UND</v>
      </c>
      <c r="D197" s="7">
        <f t="shared" si="16"/>
        <v>33.81</v>
      </c>
      <c r="E197" s="5">
        <f t="shared" si="16"/>
        <v>1</v>
      </c>
      <c r="F197" s="8">
        <f t="shared" si="14"/>
        <v>33.81</v>
      </c>
    </row>
    <row r="198" outlineLevel="1" spans="1:6">
      <c r="A198" s="5">
        <f t="shared" si="16"/>
        <v>84</v>
      </c>
      <c r="B198" s="6" t="str">
        <f t="shared" si="16"/>
        <v>Picareta Chibanca com Cabo de Madeira de 90cm - Picareta forjada em aço carbono; Cabo de madeira; Tamanho do cabo: 90 cm; Dimensões gerais: 905 x 378 x 98 mm</v>
      </c>
      <c r="C198" s="5" t="str">
        <f t="shared" si="16"/>
        <v>UND</v>
      </c>
      <c r="D198" s="7">
        <f t="shared" si="16"/>
        <v>90.41</v>
      </c>
      <c r="E198" s="5">
        <f t="shared" si="16"/>
        <v>1</v>
      </c>
      <c r="F198" s="8">
        <f t="shared" si="14"/>
        <v>90.41</v>
      </c>
    </row>
    <row r="199" outlineLevel="1" spans="1:6">
      <c r="A199" s="5">
        <f t="shared" si="16"/>
        <v>85</v>
      </c>
      <c r="B199" s="6" t="str">
        <f t="shared" si="16"/>
        <v>Picareta com Cabo de Madeira de 95 cm - Fabricado em aço especial; Cabo de madeira; Extremidades levemente afiadas; Tamanho total: 95 cm</v>
      </c>
      <c r="C199" s="5" t="str">
        <f t="shared" si="16"/>
        <v>UND</v>
      </c>
      <c r="D199" s="7">
        <f t="shared" si="16"/>
        <v>91.9</v>
      </c>
      <c r="E199" s="5">
        <f t="shared" si="16"/>
        <v>1</v>
      </c>
      <c r="F199" s="8">
        <f t="shared" si="14"/>
        <v>91.9</v>
      </c>
    </row>
    <row r="200" outlineLevel="1" spans="1:6">
      <c r="A200" s="5">
        <f t="shared" si="16"/>
        <v>86</v>
      </c>
      <c r="B200" s="6" t="str">
        <f t="shared" si="16"/>
        <v>Pincel de pelo de 2 cm - Material Cerdas: Pelo De Malta , Tamanho: 3/4 POL, Tipo Cabo: Curto , Material Cabo: Madeira , Formato: Retangular</v>
      </c>
      <c r="C200" s="5" t="str">
        <f t="shared" si="16"/>
        <v>UND</v>
      </c>
      <c r="D200" s="7">
        <f t="shared" si="16"/>
        <v>2.98</v>
      </c>
      <c r="E200" s="5">
        <f t="shared" si="16"/>
        <v>1</v>
      </c>
      <c r="F200" s="8">
        <f t="shared" si="14"/>
        <v>2.98</v>
      </c>
    </row>
    <row r="201" outlineLevel="1" spans="1:6">
      <c r="A201" s="5">
        <f t="shared" si="16"/>
        <v>87</v>
      </c>
      <c r="B201" s="6" t="str">
        <f t="shared" si="16"/>
        <v>Pincel de pelo de 4 cm - Material Cerdas: Pelo De Malta , Tamanho: 1. 1/2 POL, Tipo Cabo: Curto , Material Cabo: Madeira , Formato: Retangular</v>
      </c>
      <c r="C201" s="5" t="str">
        <f t="shared" si="16"/>
        <v>UND</v>
      </c>
      <c r="D201" s="7">
        <f t="shared" si="16"/>
        <v>5.06</v>
      </c>
      <c r="E201" s="5">
        <f t="shared" si="16"/>
        <v>1</v>
      </c>
      <c r="F201" s="8">
        <f t="shared" si="14"/>
        <v>5.06</v>
      </c>
    </row>
    <row r="202" outlineLevel="1" spans="1:6">
      <c r="A202" s="5">
        <f t="shared" ref="A202:E204" si="17">A90</f>
        <v>88</v>
      </c>
      <c r="B202" s="6" t="str">
        <f t="shared" si="17"/>
        <v>Pincel de pelo de 8 cm - Material Cerdas: Pelo De Malta , Tamanho: 3 POL, Tipo Cabo: Curto , Material Cabo: Madeira , Formato: Retangular</v>
      </c>
      <c r="C202" s="5" t="str">
        <f t="shared" si="17"/>
        <v>UND</v>
      </c>
      <c r="D202" s="7">
        <f t="shared" si="17"/>
        <v>13.86</v>
      </c>
      <c r="E202" s="5">
        <f t="shared" si="17"/>
        <v>1</v>
      </c>
      <c r="F202" s="8">
        <f t="shared" si="14"/>
        <v>13.86</v>
      </c>
    </row>
    <row r="203" ht="25.5" outlineLevel="1" spans="1:6">
      <c r="A203" s="5">
        <f t="shared" si="17"/>
        <v>89</v>
      </c>
      <c r="B203" s="6" t="str">
        <f t="shared" si="17"/>
        <v>Pino 15mm para Pinador Pneumático - Especificações Técnicas:  :: Comprimento: 15 mm :: Tipo: Pino F :: Quantidade da Embalagem: 5.000 :: Dimensões do pino: 15 x 1,0 x 1,25 mm</v>
      </c>
      <c r="C203" s="5" t="str">
        <f t="shared" si="17"/>
        <v>UND</v>
      </c>
      <c r="D203" s="7">
        <f t="shared" si="17"/>
        <v>23.46</v>
      </c>
      <c r="E203" s="5">
        <f t="shared" si="17"/>
        <v>1</v>
      </c>
      <c r="F203" s="8">
        <f t="shared" si="14"/>
        <v>23.46</v>
      </c>
    </row>
    <row r="204" outlineLevel="1" spans="1:6">
      <c r="A204" s="5">
        <f t="shared" si="17"/>
        <v>90</v>
      </c>
      <c r="B204" s="6" t="str">
        <f t="shared" si="17"/>
        <v>Ponteiro Sextavado 8 Pol. - Corpo em aço especial; Barra sextavada; Dimensões: Largura: 1,9 cm x Altura: 0,6 cm x Comprimento: 20 cm.</v>
      </c>
      <c r="C204" s="5" t="str">
        <f t="shared" si="17"/>
        <v>UND</v>
      </c>
      <c r="D204" s="7">
        <f t="shared" si="17"/>
        <v>40.57</v>
      </c>
      <c r="E204" s="5">
        <f t="shared" si="17"/>
        <v>1</v>
      </c>
      <c r="F204" s="8">
        <f t="shared" si="14"/>
        <v>40.57</v>
      </c>
    </row>
    <row r="205" outlineLevel="1" spans="1:6">
      <c r="A205" s="5">
        <f t="shared" ref="A205:E214" si="18">A94</f>
        <v>92</v>
      </c>
      <c r="B205" s="6" t="str">
        <f t="shared" si="18"/>
        <v>Prumo de Metal para Parede 500 g - Material do Corpo do Prumo : Metal; Material da Base de Apoio do Prumo: Madeira; Massa do Prumo: 500 g</v>
      </c>
      <c r="C205" s="5" t="str">
        <f t="shared" si="18"/>
        <v>UND</v>
      </c>
      <c r="D205" s="7">
        <f t="shared" si="18"/>
        <v>36.48</v>
      </c>
      <c r="E205" s="5">
        <f t="shared" si="18"/>
        <v>1</v>
      </c>
      <c r="F205" s="8">
        <f t="shared" si="14"/>
        <v>36.48</v>
      </c>
    </row>
    <row r="206" outlineLevel="1" spans="1:6">
      <c r="A206" s="5">
        <f t="shared" si="18"/>
        <v>93</v>
      </c>
      <c r="B206" s="6" t="str">
        <f t="shared" si="18"/>
        <v>Régua de Alumínio para Pedreiro 2 m - Material: Alumínio; Comprimento da Régua: 2,0 m; Largura da Régua: 49,7 mm; Altura da Régua: 25,5 mm</v>
      </c>
      <c r="C206" s="5" t="str">
        <f t="shared" si="18"/>
        <v>UND</v>
      </c>
      <c r="D206" s="7">
        <f t="shared" si="18"/>
        <v>48.88</v>
      </c>
      <c r="E206" s="5">
        <f t="shared" si="18"/>
        <v>1</v>
      </c>
      <c r="F206" s="8">
        <f t="shared" si="14"/>
        <v>48.88</v>
      </c>
    </row>
    <row r="207" outlineLevel="1" spans="1:6">
      <c r="A207" s="5">
        <f t="shared" si="18"/>
        <v>94</v>
      </c>
      <c r="B207" s="6" t="str">
        <f t="shared" si="18"/>
        <v>Rolo de Espuma Amarela 5 cm - Rolo De Espuma Poliester Amarelo para Pintura; com Cabo Pop 9Cm; Aplicação : Ideal para Látex, PVA e Acrílica a base de água; Com Haste</v>
      </c>
      <c r="C207" s="5" t="str">
        <f t="shared" si="18"/>
        <v>UND</v>
      </c>
      <c r="D207" s="7">
        <f t="shared" si="18"/>
        <v>4.28</v>
      </c>
      <c r="E207" s="5">
        <f t="shared" si="18"/>
        <v>1</v>
      </c>
      <c r="F207" s="8">
        <f t="shared" si="14"/>
        <v>4.28</v>
      </c>
    </row>
    <row r="208" outlineLevel="1" spans="1:6">
      <c r="A208" s="5">
        <f t="shared" si="18"/>
        <v>95</v>
      </c>
      <c r="B208" s="6" t="str">
        <f t="shared" si="18"/>
        <v>Rolo de Espuma Amarela 9 cm - Rolo De Espuma Poliester Amarelo para Pintura; com Cabo Pop 9Cm; Aplicação : Ideal para Látex, PVA e Acrílica a base de água; Com Haste</v>
      </c>
      <c r="C208" s="5" t="str">
        <f t="shared" si="18"/>
        <v>UND</v>
      </c>
      <c r="D208" s="7">
        <f t="shared" si="18"/>
        <v>5.77</v>
      </c>
      <c r="E208" s="5">
        <f t="shared" si="18"/>
        <v>1</v>
      </c>
      <c r="F208" s="8">
        <f t="shared" si="14"/>
        <v>5.77</v>
      </c>
    </row>
    <row r="209" outlineLevel="1" spans="1:6">
      <c r="A209" s="5">
        <f t="shared" si="18"/>
        <v>96</v>
      </c>
      <c r="B209" s="6" t="str">
        <f t="shared" si="18"/>
        <v>Rolo de Lã de Carneiro 15 cm  - Material do rolo para pintura: Lã sintética; Suporte do rolo para pintura: Com suporte metálico</v>
      </c>
      <c r="C209" s="5" t="str">
        <f t="shared" si="18"/>
        <v>UND</v>
      </c>
      <c r="D209" s="7">
        <f t="shared" si="18"/>
        <v>7.37</v>
      </c>
      <c r="E209" s="5">
        <f t="shared" si="18"/>
        <v>1</v>
      </c>
      <c r="F209" s="8">
        <f t="shared" si="14"/>
        <v>7.37</v>
      </c>
    </row>
    <row r="210" outlineLevel="1" spans="1:6">
      <c r="A210" s="5">
        <f t="shared" si="18"/>
        <v>97</v>
      </c>
      <c r="B210" s="6" t="str">
        <f t="shared" si="18"/>
        <v>Rolo de Lã de Carneiro 23 cm -Material do rolo para pintura: Lã sintética; Suporte do rolo para pintura: Com suporte metálico</v>
      </c>
      <c r="C210" s="5" t="str">
        <f t="shared" si="18"/>
        <v>UND</v>
      </c>
      <c r="D210" s="7">
        <f t="shared" si="18"/>
        <v>21.67</v>
      </c>
      <c r="E210" s="5">
        <f t="shared" si="18"/>
        <v>1</v>
      </c>
      <c r="F210" s="8">
        <f t="shared" si="14"/>
        <v>21.67</v>
      </c>
    </row>
    <row r="211" outlineLevel="1" spans="1:6">
      <c r="A211" s="5">
        <f t="shared" si="18"/>
        <v>98</v>
      </c>
      <c r="B211" s="6" t="str">
        <f t="shared" si="18"/>
        <v>Rolo para Textura/Decoração 23 cm - Tipo: Cabelo de Anjo; Aplicação: Decoraçâo e efeitos especiais; Medidas: 23 x 5.3 x 5.3 cm; 118 g; Sem Haste.</v>
      </c>
      <c r="C211" s="5" t="str">
        <f t="shared" si="18"/>
        <v>UND</v>
      </c>
      <c r="D211" s="7">
        <f t="shared" si="18"/>
        <v>20.91</v>
      </c>
      <c r="E211" s="5">
        <f t="shared" si="18"/>
        <v>1</v>
      </c>
      <c r="F211" s="8">
        <f t="shared" si="14"/>
        <v>20.91</v>
      </c>
    </row>
    <row r="212" ht="25.5" outlineLevel="1" spans="1:6">
      <c r="A212" s="5">
        <f t="shared" si="18"/>
        <v>99</v>
      </c>
      <c r="B212" s="6" t="str">
        <f t="shared" si="18"/>
        <v>Serrote Dobrável para Poda 12,5 Pol. - Material da lâmina do serrote: Aço carbono; Material do cabo do serrote: Plástico rígido ABS; Dobrável; Medidas: 240 mm x 420 mm x 190 mm</v>
      </c>
      <c r="C212" s="5" t="str">
        <f t="shared" si="18"/>
        <v>UND</v>
      </c>
      <c r="D212" s="7">
        <f t="shared" si="18"/>
        <v>39.33</v>
      </c>
      <c r="E212" s="5">
        <f t="shared" si="18"/>
        <v>1</v>
      </c>
      <c r="F212" s="8">
        <f t="shared" si="14"/>
        <v>39.33</v>
      </c>
    </row>
    <row r="213" outlineLevel="1" spans="1:6">
      <c r="A213" s="5">
        <f t="shared" si="18"/>
        <v>100</v>
      </c>
      <c r="B213" s="6" t="str">
        <f t="shared" si="18"/>
        <v>Talhadeira Sextavada 6 Pol. - Corpo em aço especial; Barra sextavada; Têmpera por indução nas duas extremidades</v>
      </c>
      <c r="C213" s="5" t="str">
        <f t="shared" si="18"/>
        <v>UND</v>
      </c>
      <c r="D213" s="7">
        <f t="shared" si="18"/>
        <v>31.98</v>
      </c>
      <c r="E213" s="5">
        <f t="shared" si="18"/>
        <v>1</v>
      </c>
      <c r="F213" s="8">
        <f t="shared" ref="F213:F220" si="19">TRUNC((E213*D213),2)</f>
        <v>31.98</v>
      </c>
    </row>
    <row r="214" outlineLevel="1" spans="1:6">
      <c r="A214" s="5">
        <f t="shared" si="18"/>
        <v>101</v>
      </c>
      <c r="B214" s="6" t="str">
        <f t="shared" si="18"/>
        <v>Talhadeira Sextavada 8 Pol. - Corpo em aço especial; Barra sextavada; Têmpera por indução nas duas extremidades</v>
      </c>
      <c r="C214" s="5" t="str">
        <f t="shared" si="18"/>
        <v>UND</v>
      </c>
      <c r="D214" s="7">
        <f t="shared" si="18"/>
        <v>42.13</v>
      </c>
      <c r="E214" s="5">
        <f t="shared" si="18"/>
        <v>1</v>
      </c>
      <c r="F214" s="8">
        <f t="shared" si="19"/>
        <v>42.13</v>
      </c>
    </row>
    <row r="215" ht="25.5" outlineLevel="1" spans="1:6">
      <c r="A215" s="5">
        <f t="shared" ref="A215:E220" si="20">A104</f>
        <v>102</v>
      </c>
      <c r="B215" s="6" t="str">
        <f t="shared" si="20"/>
        <v>Tesoura de Poda - Lâminas em aço carbono temperado com afiação otimizada; Cabo ergonômico curvo, com batentes internos; Eixo de corte centralizado; Diâmetro de corte máximo admitido: 17 mm</v>
      </c>
      <c r="C215" s="5" t="str">
        <f t="shared" si="20"/>
        <v>UND</v>
      </c>
      <c r="D215" s="7">
        <f t="shared" si="20"/>
        <v>23.7</v>
      </c>
      <c r="E215" s="5">
        <f t="shared" si="20"/>
        <v>1</v>
      </c>
      <c r="F215" s="8">
        <f t="shared" si="19"/>
        <v>23.7</v>
      </c>
    </row>
    <row r="216" outlineLevel="1" spans="1:6">
      <c r="A216" s="5">
        <f t="shared" si="20"/>
        <v>103</v>
      </c>
      <c r="B216" s="6" t="str">
        <f t="shared" si="20"/>
        <v>Tesoura para Cerca-Viva/Grama 12 Pol. - Lâminas lisas fabricadas em aço carbono; Cabo em madeira com acabamento envernizado; com guarnição metálica.</v>
      </c>
      <c r="C216" s="5" t="str">
        <f t="shared" si="20"/>
        <v>UND</v>
      </c>
      <c r="D216" s="7">
        <f t="shared" si="20"/>
        <v>47.44</v>
      </c>
      <c r="E216" s="5">
        <f t="shared" si="20"/>
        <v>1</v>
      </c>
      <c r="F216" s="8">
        <f t="shared" si="19"/>
        <v>47.44</v>
      </c>
    </row>
    <row r="217" outlineLevel="1" spans="1:6">
      <c r="A217" s="5">
        <f t="shared" si="20"/>
        <v>104</v>
      </c>
      <c r="B217" s="6" t="str">
        <f t="shared" si="20"/>
        <v>Tesoura Para Corte de Chapa 10 Pol. - Tipo Aviação; Corte Reto; Mecanismo de alavanca dupla; Cabo emborrachado</v>
      </c>
      <c r="C217" s="5" t="str">
        <f t="shared" si="20"/>
        <v>UND</v>
      </c>
      <c r="D217" s="7">
        <f t="shared" si="20"/>
        <v>33.3</v>
      </c>
      <c r="E217" s="5">
        <f t="shared" si="20"/>
        <v>1</v>
      </c>
      <c r="F217" s="8">
        <f t="shared" si="19"/>
        <v>33.3</v>
      </c>
    </row>
    <row r="218" outlineLevel="1" spans="1:6">
      <c r="A218" s="5">
        <f t="shared" si="20"/>
        <v>105</v>
      </c>
      <c r="B218" s="6" t="str">
        <f t="shared" si="20"/>
        <v>Torquês para Armador 9" -  Material Aço Carbono; Material do Cabo: Plástico; Aplicação: cortar, apertar e dobrar arames e ferros; Medida: 9 Pol.</v>
      </c>
      <c r="C218" s="5" t="str">
        <f t="shared" si="20"/>
        <v>UND</v>
      </c>
      <c r="D218" s="7">
        <f t="shared" si="20"/>
        <v>26.62</v>
      </c>
      <c r="E218" s="5">
        <f t="shared" si="20"/>
        <v>1</v>
      </c>
      <c r="F218" s="8">
        <f t="shared" si="19"/>
        <v>26.62</v>
      </c>
    </row>
    <row r="219" outlineLevel="1" spans="1:6">
      <c r="A219" s="5">
        <f t="shared" si="20"/>
        <v>106</v>
      </c>
      <c r="B219" s="6" t="str">
        <f t="shared" si="20"/>
        <v>Trena com Caixa Plástica Emborrachada 5 m - Com caixa plástica emborrachada; Comprimento: 5 metros; Largura da fita 3/4"</v>
      </c>
      <c r="C219" s="5" t="str">
        <f t="shared" si="20"/>
        <v>UND</v>
      </c>
      <c r="D219" s="7">
        <f t="shared" si="20"/>
        <v>19.25</v>
      </c>
      <c r="E219" s="5">
        <f t="shared" si="20"/>
        <v>1</v>
      </c>
      <c r="F219" s="8">
        <f t="shared" si="19"/>
        <v>19.25</v>
      </c>
    </row>
    <row r="220" outlineLevel="1" spans="1:6">
      <c r="A220" s="5">
        <f t="shared" si="20"/>
        <v>107</v>
      </c>
      <c r="B220" s="6" t="str">
        <f t="shared" si="20"/>
        <v>Vassoura Metálica Fixa 18 Dentes - Fabricada em aço carbono; Pintura eletrostática a pó; Possui 18 dentes de arame; Cabo em madeira; Medidas: 153.4 cm x 37.5 cm x 9.5 cm</v>
      </c>
      <c r="C220" s="5" t="str">
        <f t="shared" si="20"/>
        <v>UND</v>
      </c>
      <c r="D220" s="7">
        <f t="shared" si="20"/>
        <v>32.93</v>
      </c>
      <c r="E220" s="5">
        <f t="shared" si="20"/>
        <v>1</v>
      </c>
      <c r="F220" s="8">
        <f t="shared" si="19"/>
        <v>32.93</v>
      </c>
    </row>
    <row r="221" outlineLevel="1" spans="1:6">
      <c r="A221" s="5"/>
      <c r="B221" s="6"/>
      <c r="C221" s="5"/>
      <c r="D221" s="7"/>
      <c r="E221" s="5"/>
      <c r="F221" s="8"/>
    </row>
    <row r="222" spans="1:6">
      <c r="A222" s="15" t="s">
        <v>405</v>
      </c>
      <c r="B222" s="15"/>
      <c r="C222" s="15"/>
      <c r="D222" s="15"/>
      <c r="E222" s="15"/>
      <c r="F222" s="16">
        <f>SUM(F117:F221)</f>
        <v>5049.08</v>
      </c>
    </row>
    <row r="223" spans="1:6">
      <c r="A223" s="15" t="s">
        <v>406</v>
      </c>
      <c r="B223" s="15"/>
      <c r="C223" s="15"/>
      <c r="D223" s="15"/>
      <c r="E223" s="15"/>
      <c r="F223" s="16">
        <f>F222/12</f>
        <v>420.756666666667</v>
      </c>
    </row>
    <row r="225" spans="1:6">
      <c r="A225" s="1" t="s">
        <v>408</v>
      </c>
      <c r="B225" s="2"/>
      <c r="C225" s="1"/>
      <c r="D225" s="3"/>
      <c r="E225" s="1"/>
      <c r="F225" s="1"/>
    </row>
    <row r="226" outlineLevel="1" spans="1:6">
      <c r="A226" s="13" t="s">
        <v>23</v>
      </c>
      <c r="B226" s="13" t="s">
        <v>230</v>
      </c>
      <c r="C226" s="13" t="s">
        <v>267</v>
      </c>
      <c r="D226" s="13" t="s">
        <v>232</v>
      </c>
      <c r="E226" s="13" t="s">
        <v>233</v>
      </c>
      <c r="F226" s="13" t="s">
        <v>234</v>
      </c>
    </row>
    <row r="227" outlineLevel="1" spans="1:6">
      <c r="A227" s="5">
        <f t="shared" ref="A227:E227" si="21">A11</f>
        <v>9</v>
      </c>
      <c r="B227" s="6" t="str">
        <f t="shared" si="21"/>
        <v>Alicate Universal Isolado 8" - Material: Liga de aço; Formato ‎Reto;  Cabo Isolado para 1000V</v>
      </c>
      <c r="C227" s="5" t="str">
        <f t="shared" si="21"/>
        <v>UND</v>
      </c>
      <c r="D227" s="7">
        <f t="shared" si="21"/>
        <v>62.22</v>
      </c>
      <c r="E227" s="5">
        <f t="shared" si="21"/>
        <v>1</v>
      </c>
      <c r="F227" s="8">
        <f t="shared" ref="F227:F242" si="22">TRUNC((E227*D227),2)</f>
        <v>62.22</v>
      </c>
    </row>
    <row r="228" outlineLevel="1" spans="1:6">
      <c r="A228" s="5">
        <f t="shared" ref="A228:E228" si="23">A12</f>
        <v>10</v>
      </c>
      <c r="B228" s="6" t="str">
        <f t="shared" si="23"/>
        <v>Ancinho Metálico para Jardinagem - Fabricada em aço carbono; Pintura eletrostática a pó; Cabo em madeira; Medidas: 5 Pol.</v>
      </c>
      <c r="C228" s="5" t="str">
        <f t="shared" si="23"/>
        <v>UND</v>
      </c>
      <c r="D228" s="7">
        <f t="shared" si="23"/>
        <v>14.8</v>
      </c>
      <c r="E228" s="5">
        <f t="shared" si="23"/>
        <v>1</v>
      </c>
      <c r="F228" s="8">
        <f t="shared" si="22"/>
        <v>14.8</v>
      </c>
    </row>
    <row r="229" outlineLevel="1" spans="1:6">
      <c r="A229" s="5">
        <f t="shared" ref="A229:E229" si="24">A13</f>
        <v>11</v>
      </c>
      <c r="B229" s="6" t="str">
        <f t="shared" si="24"/>
        <v>Arco de Serra Fixo 12"-  com pintura eletrostática a pó na cor preta, lâmina de serra e cabo injetado em polipropileno</v>
      </c>
      <c r="C229" s="5" t="str">
        <f t="shared" si="24"/>
        <v>UND</v>
      </c>
      <c r="D229" s="7">
        <f t="shared" si="24"/>
        <v>29.54</v>
      </c>
      <c r="E229" s="5">
        <f t="shared" si="24"/>
        <v>1</v>
      </c>
      <c r="F229" s="8">
        <f t="shared" si="22"/>
        <v>29.54</v>
      </c>
    </row>
    <row r="230" outlineLevel="1" spans="1:6">
      <c r="A230" s="5">
        <f t="shared" ref="A230:E230" si="25">A18</f>
        <v>16</v>
      </c>
      <c r="B230" s="6" t="str">
        <f t="shared" si="25"/>
        <v>Cavadeira Articulada - Material: Aço Carbono Especial; Cabo: Madeira (1,10 Metros); Tipo: Articulada; Dimensões (AxLxC): 12 cm x 11 cm x 129 cm.</v>
      </c>
      <c r="C230" s="5" t="str">
        <f t="shared" si="25"/>
        <v>UND</v>
      </c>
      <c r="D230" s="7">
        <f t="shared" si="25"/>
        <v>53.21</v>
      </c>
      <c r="E230" s="5">
        <f t="shared" si="25"/>
        <v>1</v>
      </c>
      <c r="F230" s="8">
        <f t="shared" si="22"/>
        <v>53.21</v>
      </c>
    </row>
    <row r="231" outlineLevel="1" spans="1:6">
      <c r="A231" s="5">
        <f t="shared" ref="A231:E231" si="26">A19</f>
        <v>17</v>
      </c>
      <c r="B231" s="6" t="str">
        <f t="shared" si="26"/>
        <v>Chave de Fenda 1/2 x 10 Pol. - Especificações Técnicas: Aço; Haste niquelada e cromada; Ponta fosfatizada; Medidas: 1,2 x 10 Pol.</v>
      </c>
      <c r="C231" s="5" t="str">
        <f t="shared" si="26"/>
        <v>UND</v>
      </c>
      <c r="D231" s="7">
        <f t="shared" si="26"/>
        <v>30.04</v>
      </c>
      <c r="E231" s="5">
        <f t="shared" si="26"/>
        <v>1</v>
      </c>
      <c r="F231" s="8">
        <f t="shared" si="22"/>
        <v>30.04</v>
      </c>
    </row>
    <row r="232" outlineLevel="1" spans="1:6">
      <c r="A232" s="5">
        <f t="shared" ref="A232:E232" si="27">A20</f>
        <v>18</v>
      </c>
      <c r="B232" s="6" t="str">
        <f t="shared" si="27"/>
        <v>Chave de Fenda 1/4 x 8 Pol. - Especificações Técnicas: Aço; Haste niquelada e cromada; Ponta fosfatizada; Medidas: 1/4 x 8 Pol.</v>
      </c>
      <c r="C232" s="5" t="str">
        <f t="shared" si="27"/>
        <v>UND</v>
      </c>
      <c r="D232" s="7">
        <f t="shared" si="27"/>
        <v>11.42</v>
      </c>
      <c r="E232" s="5">
        <f t="shared" si="27"/>
        <v>1</v>
      </c>
      <c r="F232" s="8">
        <f t="shared" si="22"/>
        <v>11.42</v>
      </c>
    </row>
    <row r="233" outlineLevel="1" spans="1:6">
      <c r="A233" s="5">
        <f t="shared" ref="A233:E233" si="28">A21</f>
        <v>19</v>
      </c>
      <c r="B233" s="6" t="str">
        <f t="shared" si="28"/>
        <v>Chave de Fenda 1/8 x 3'' - Fabricado em aço; Haste niquelada e cromada; Cabo em polipropileno; Ponta fosfatizada; Medidas: 1/8 x 3 Pol.</v>
      </c>
      <c r="C233" s="5" t="str">
        <f t="shared" si="28"/>
        <v>UND</v>
      </c>
      <c r="D233" s="7">
        <f t="shared" si="28"/>
        <v>3.17</v>
      </c>
      <c r="E233" s="5">
        <f t="shared" si="28"/>
        <v>1</v>
      </c>
      <c r="F233" s="8">
        <f t="shared" si="22"/>
        <v>3.17</v>
      </c>
    </row>
    <row r="234" outlineLevel="1" spans="1:6">
      <c r="A234" s="5">
        <f t="shared" ref="A234:E234" si="29">A22</f>
        <v>20</v>
      </c>
      <c r="B234" s="6" t="str">
        <f t="shared" si="29"/>
        <v>Chave de Fenda 3/16 x 8 Pol. - Especificações Técnicas: Aço; Haste niquelada e cromada; Ponta fosfatizada; Medidas: 3,16 x 8 Pol.</v>
      </c>
      <c r="C234" s="5" t="str">
        <f t="shared" si="29"/>
        <v>UND</v>
      </c>
      <c r="D234" s="7">
        <f t="shared" si="29"/>
        <v>10.97</v>
      </c>
      <c r="E234" s="5">
        <f t="shared" si="29"/>
        <v>1</v>
      </c>
      <c r="F234" s="8">
        <f t="shared" si="22"/>
        <v>10.97</v>
      </c>
    </row>
    <row r="235" outlineLevel="1" spans="1:6">
      <c r="A235" s="5">
        <f t="shared" ref="A235:E235" si="30">A23</f>
        <v>21</v>
      </c>
      <c r="B235" s="6" t="str">
        <f t="shared" si="30"/>
        <v>Chave de Fenda Cotoco 1/4 x 1.1/2 Pol. - Fabricado em aço; Haste niquelada e cromada; Cabo em polipropileno; Ponta fosfatizada; Medidas: 1/4 x 1.1/2 Pol.</v>
      </c>
      <c r="C235" s="5" t="str">
        <f t="shared" si="30"/>
        <v>UND</v>
      </c>
      <c r="D235" s="7">
        <f t="shared" si="30"/>
        <v>10.94</v>
      </c>
      <c r="E235" s="5">
        <f t="shared" si="30"/>
        <v>1</v>
      </c>
      <c r="F235" s="8">
        <f t="shared" si="22"/>
        <v>10.94</v>
      </c>
    </row>
    <row r="236" outlineLevel="1" spans="1:6">
      <c r="A236" s="5">
        <f t="shared" ref="A236:E236" si="31">A24</f>
        <v>22</v>
      </c>
      <c r="B236" s="6" t="str">
        <f t="shared" si="31"/>
        <v>Chave Grifo 18 Pol. - Material: ‎Ferro; Mordente em aço; Medida: 18” (450 mm); Abertura do mordente: 80mm</v>
      </c>
      <c r="C236" s="5" t="str">
        <f t="shared" si="31"/>
        <v>UND</v>
      </c>
      <c r="D236" s="7">
        <f t="shared" si="31"/>
        <v>59.55</v>
      </c>
      <c r="E236" s="5">
        <f t="shared" si="31"/>
        <v>1</v>
      </c>
      <c r="F236" s="8">
        <f t="shared" si="22"/>
        <v>59.55</v>
      </c>
    </row>
    <row r="237" outlineLevel="1" spans="1:6">
      <c r="A237" s="5">
        <f t="shared" ref="A237:E237" si="32">A28</f>
        <v>26</v>
      </c>
      <c r="B237" s="6" t="str">
        <f t="shared" si="32"/>
        <v>Chave Phillips 1/4 X 10 Pol - Haste em aço cromo vanádio temperada; Acabamento cromado; Ponta fosfatizada e magnetizada; Cabo injetado; Medidas: 1/4 X 10 Pol.</v>
      </c>
      <c r="C237" s="5" t="str">
        <f t="shared" si="32"/>
        <v>UND</v>
      </c>
      <c r="D237" s="7">
        <f t="shared" si="32"/>
        <v>18.48</v>
      </c>
      <c r="E237" s="5">
        <f t="shared" si="32"/>
        <v>1</v>
      </c>
      <c r="F237" s="8">
        <f t="shared" si="22"/>
        <v>18.48</v>
      </c>
    </row>
    <row r="238" outlineLevel="1" spans="1:6">
      <c r="A238" s="5">
        <f t="shared" ref="A238:E238" si="33">A29</f>
        <v>27</v>
      </c>
      <c r="B238" s="6" t="str">
        <f t="shared" si="33"/>
        <v>Chave Phillips 1/4 x 5 Pol. - Haste em aço cromo vanádio temperada; Acabamento cromado; Ponta fosfatizada e magnetizada; Cabo injetado; Medidas: 1/4 x 5 Pol.</v>
      </c>
      <c r="C238" s="5" t="str">
        <f t="shared" si="33"/>
        <v>UND</v>
      </c>
      <c r="D238" s="7">
        <f t="shared" si="33"/>
        <v>11.05</v>
      </c>
      <c r="E238" s="5">
        <f t="shared" si="33"/>
        <v>1</v>
      </c>
      <c r="F238" s="8">
        <f t="shared" si="22"/>
        <v>11.05</v>
      </c>
    </row>
    <row r="239" outlineLevel="1" spans="1:6">
      <c r="A239" s="5">
        <f t="shared" ref="A239:E239" si="34">A30</f>
        <v>28</v>
      </c>
      <c r="B239" s="6" t="str">
        <f t="shared" si="34"/>
        <v>Chave Phillips 3/16 x 3 Pol. - Haste em aço cromo vanádio temperada; Acabamento cromado; Ponta fosfatizada e magnetizada; Cabo injetado; Medidas: 3/16 x 3 Pol.</v>
      </c>
      <c r="C239" s="5" t="str">
        <f t="shared" si="34"/>
        <v>UND</v>
      </c>
      <c r="D239" s="7">
        <f t="shared" si="34"/>
        <v>10.56</v>
      </c>
      <c r="E239" s="5">
        <f t="shared" si="34"/>
        <v>1</v>
      </c>
      <c r="F239" s="8">
        <f t="shared" si="22"/>
        <v>10.56</v>
      </c>
    </row>
    <row r="240" outlineLevel="1" spans="1:6">
      <c r="A240" s="5">
        <f t="shared" ref="A240:E240" si="35">A31</f>
        <v>29</v>
      </c>
      <c r="B240" s="6" t="str">
        <f t="shared" si="35"/>
        <v>Chave Phillips 3/16 x 8 pol. - Haste em aço cromo vanádio temperada; Acabamento cromado; Ponta fosfatizada e magnetizada; Cabo injetado; Medidas: 3/16 x 8"</v>
      </c>
      <c r="C240" s="5" t="str">
        <f t="shared" si="35"/>
        <v>UND</v>
      </c>
      <c r="D240" s="7">
        <f t="shared" si="35"/>
        <v>11.17</v>
      </c>
      <c r="E240" s="5">
        <f t="shared" si="35"/>
        <v>1</v>
      </c>
      <c r="F240" s="8">
        <f t="shared" si="22"/>
        <v>11.17</v>
      </c>
    </row>
    <row r="241" outlineLevel="1" spans="1:6">
      <c r="A241" s="5">
        <f t="shared" ref="A241:E241" si="36">A32</f>
        <v>30</v>
      </c>
      <c r="B241" s="6" t="str">
        <f t="shared" si="36"/>
        <v>Chave Phillips Cotoco 1/4 x 1.1/2 Pol. - Fabricado em aço; Haste niquelada e cromada; Cabo em polipropileno; Ponta fosfatizada; Medidas: 1/4 x 1.1/2 Pol.</v>
      </c>
      <c r="C241" s="5" t="str">
        <f t="shared" si="36"/>
        <v>UND</v>
      </c>
      <c r="D241" s="7">
        <f t="shared" si="36"/>
        <v>12.94</v>
      </c>
      <c r="E241" s="5">
        <f t="shared" si="36"/>
        <v>1</v>
      </c>
      <c r="F241" s="8">
        <f t="shared" si="22"/>
        <v>12.94</v>
      </c>
    </row>
    <row r="242" outlineLevel="1" spans="1:6">
      <c r="A242" s="5">
        <f t="shared" ref="A242:E242" si="37">A33</f>
        <v>31</v>
      </c>
      <c r="B242" s="6" t="str">
        <f t="shared" si="37"/>
        <v>Chave Phillips de 1/4 x 8 Pol. -  Haste em aço cromo vanádio temperada; Acabamento cromado; Ponta fosfatizada e magnetizada; Cabo injetado; Medidas: 1/4" x 8"</v>
      </c>
      <c r="C242" s="5" t="str">
        <f t="shared" si="37"/>
        <v>UND</v>
      </c>
      <c r="D242" s="7">
        <f t="shared" si="37"/>
        <v>13.87</v>
      </c>
      <c r="E242" s="5">
        <f t="shared" si="37"/>
        <v>1</v>
      </c>
      <c r="F242" s="8">
        <f t="shared" si="22"/>
        <v>13.87</v>
      </c>
    </row>
    <row r="243" outlineLevel="1" spans="1:6">
      <c r="A243" s="5">
        <f t="shared" ref="A243:E243" si="38">A45</f>
        <v>43</v>
      </c>
      <c r="B243" s="6" t="str">
        <f t="shared" si="38"/>
        <v>Enxada Estreita Cabo 145cm -  Material: Metal; Cabo em Madeira; Mediadas: Largura 24 cm; Comprimento 145 cm</v>
      </c>
      <c r="C243" s="5" t="str">
        <f t="shared" si="38"/>
        <v>UND</v>
      </c>
      <c r="D243" s="7">
        <f t="shared" si="38"/>
        <v>67.51</v>
      </c>
      <c r="E243" s="5">
        <f t="shared" si="38"/>
        <v>1</v>
      </c>
      <c r="F243" s="8">
        <f t="shared" ref="F243:F250" si="39">TRUNC((E243*D243),2)</f>
        <v>67.51</v>
      </c>
    </row>
    <row r="244" outlineLevel="1" spans="1:6">
      <c r="A244" s="5">
        <f t="shared" ref="A244:E244" si="40">A46</f>
        <v>44</v>
      </c>
      <c r="B244" s="6" t="str">
        <f t="shared" si="40"/>
        <v>Espátula de Aço 100 mm - Espátula com lâmina de aço inox, largura 100 mm, e cabo de madeira tratada.</v>
      </c>
      <c r="C244" s="5" t="str">
        <f t="shared" si="40"/>
        <v>UND</v>
      </c>
      <c r="D244" s="7">
        <f t="shared" si="40"/>
        <v>11.48</v>
      </c>
      <c r="E244" s="5">
        <f t="shared" si="40"/>
        <v>1</v>
      </c>
      <c r="F244" s="8">
        <f t="shared" si="39"/>
        <v>11.48</v>
      </c>
    </row>
    <row r="245" outlineLevel="1" spans="1:6">
      <c r="A245" s="5">
        <f t="shared" ref="A245:E245" si="41">A47</f>
        <v>45</v>
      </c>
      <c r="B245" s="6" t="str">
        <f t="shared" si="41"/>
        <v>Espátula Dentada 10 cm - Material: Polipropileno; Aplicação: Acabamento de texturas decorativas.</v>
      </c>
      <c r="C245" s="5" t="str">
        <f t="shared" si="41"/>
        <v>UND</v>
      </c>
      <c r="D245" s="7">
        <f t="shared" si="41"/>
        <v>4.3</v>
      </c>
      <c r="E245" s="5">
        <f t="shared" si="41"/>
        <v>1</v>
      </c>
      <c r="F245" s="8">
        <f t="shared" si="39"/>
        <v>4.3</v>
      </c>
    </row>
    <row r="246" ht="25.5" outlineLevel="1" spans="1:6">
      <c r="A246" s="5">
        <f t="shared" ref="A246:E246" si="42">A49</f>
        <v>47</v>
      </c>
      <c r="B246" s="6" t="str">
        <f t="shared" si="42"/>
        <v>Estilete Profissional - Material do Corpo do Estilete: Metálico revestido com borracha termoplástica; Tipo da Lâmina: Reta segmentada; Comprimento Total: 200 mm; Largura da Lâmina (mm): 25</v>
      </c>
      <c r="C246" s="5" t="str">
        <f t="shared" si="42"/>
        <v>UND</v>
      </c>
      <c r="D246" s="7">
        <f t="shared" si="42"/>
        <v>32.44</v>
      </c>
      <c r="E246" s="5">
        <f t="shared" si="42"/>
        <v>1</v>
      </c>
      <c r="F246" s="8">
        <f t="shared" si="39"/>
        <v>32.44</v>
      </c>
    </row>
    <row r="247" ht="25.5" outlineLevel="1" spans="1:6">
      <c r="A247" s="5">
        <f t="shared" ref="A247:E247" si="43">A50</f>
        <v>48</v>
      </c>
      <c r="B247" s="6" t="str">
        <f t="shared" si="43"/>
        <v>Extensão Elétrica 10 m - Cabo PP Plano 2x1,00mm²; Plugues, Tomadas e Cabos certificados pelo Inmetro; Material Antichama; Condutor de Cobre 99,9% Puro; 127V - 1100W | 220V - 2200W</v>
      </c>
      <c r="C247" s="5" t="str">
        <f t="shared" si="43"/>
        <v>UND</v>
      </c>
      <c r="D247" s="7">
        <f t="shared" si="43"/>
        <v>57.2</v>
      </c>
      <c r="E247" s="5">
        <f t="shared" si="43"/>
        <v>2</v>
      </c>
      <c r="F247" s="8">
        <f t="shared" si="39"/>
        <v>114.4</v>
      </c>
    </row>
    <row r="248" outlineLevel="1" spans="1:6">
      <c r="A248" s="5">
        <f t="shared" ref="A248:E248" si="44">A51</f>
        <v>49</v>
      </c>
      <c r="B248" s="6" t="str">
        <f t="shared" si="44"/>
        <v>Facão 14 Pol. - Fabricado em aço com alto teor de carbono, Comprimento da lâmina do facão: 14 "; Material do cabo do facão: Madeira</v>
      </c>
      <c r="C248" s="5" t="str">
        <f t="shared" si="44"/>
        <v>UND</v>
      </c>
      <c r="D248" s="7">
        <f t="shared" si="44"/>
        <v>23.51</v>
      </c>
      <c r="E248" s="5">
        <f t="shared" si="44"/>
        <v>1</v>
      </c>
      <c r="F248" s="8">
        <f t="shared" si="39"/>
        <v>23.51</v>
      </c>
    </row>
    <row r="249" outlineLevel="1" spans="1:6">
      <c r="A249" s="5">
        <f t="shared" ref="A249:E249" si="45">A53</f>
        <v>51</v>
      </c>
      <c r="B249" s="6" t="str">
        <f t="shared" si="45"/>
        <v>Garfo Metálico para Jardinagem 28,3 cm - Fabricada em aço carbono; Pintura eletrostática pó; Cabo em madeira; Medidas: 283 x 72x 49 mm</v>
      </c>
      <c r="C249" s="5" t="str">
        <f t="shared" si="45"/>
        <v>UND</v>
      </c>
      <c r="D249" s="7">
        <f t="shared" si="45"/>
        <v>14.91</v>
      </c>
      <c r="E249" s="5">
        <f t="shared" si="45"/>
        <v>1</v>
      </c>
      <c r="F249" s="8">
        <f t="shared" si="39"/>
        <v>14.91</v>
      </c>
    </row>
    <row r="250" ht="25.5" outlineLevel="1" spans="1:6">
      <c r="A250" s="5">
        <f t="shared" ref="A250:E250" si="46">A67</f>
        <v>65</v>
      </c>
      <c r="B250" s="6" t="str">
        <f t="shared" si="46"/>
        <v>Lanterna Holofote Recarregável à Prova D'água - Recarregável Energia 110/250v -50/60Hz; Led durável com super brilho branco; Longo alcance de 500 metros; Potência: 30W 6000 lumens; Tensão da Bateria: 5.5V.; Autonomia da Bateria: 10 Horas; Tempo de Recarga: 8-12 Horas; Dimensões: 24,9 cm x 16,2 cm</v>
      </c>
      <c r="C250" s="5" t="str">
        <f t="shared" si="46"/>
        <v>UND</v>
      </c>
      <c r="D250" s="7">
        <f t="shared" si="46"/>
        <v>223.75</v>
      </c>
      <c r="E250" s="5">
        <f t="shared" si="46"/>
        <v>1</v>
      </c>
      <c r="F250" s="8">
        <f t="shared" si="39"/>
        <v>223.75</v>
      </c>
    </row>
    <row r="251" outlineLevel="1" spans="1:6">
      <c r="A251" s="5">
        <f t="shared" ref="A251:E251" si="47">A68</f>
        <v>66</v>
      </c>
      <c r="B251" s="6" t="str">
        <f t="shared" si="47"/>
        <v>Linha de Pedreiro Trançada 100 m -  Material: PE (Polietileno); Carretel com 100 Metros; Aplicação: Indicado para Construção Civil para Alinhamento em Geral</v>
      </c>
      <c r="C251" s="5" t="str">
        <f t="shared" si="47"/>
        <v>UND</v>
      </c>
      <c r="D251" s="7">
        <f t="shared" si="47"/>
        <v>11.73</v>
      </c>
      <c r="E251" s="5">
        <f t="shared" si="47"/>
        <v>1</v>
      </c>
      <c r="F251" s="8">
        <f t="shared" ref="F251:F260" si="48">TRUNC((E251*D251),2)</f>
        <v>11.73</v>
      </c>
    </row>
    <row r="252" outlineLevel="1" spans="1:6">
      <c r="A252" s="5">
        <f t="shared" ref="A252:E252" si="49">A79</f>
        <v>77</v>
      </c>
      <c r="B252" s="6" t="str">
        <f t="shared" si="49"/>
        <v>Pá Ajuntadeira de Bico n.° 3 - Fabricada em aço carbono; Pintura eletrostática a pó; Cabo em Madeira; Dimensões: 1.025 mm x 269 mm x 161 mm.</v>
      </c>
      <c r="C252" s="5" t="str">
        <f t="shared" si="49"/>
        <v>UND</v>
      </c>
      <c r="D252" s="7">
        <f t="shared" si="49"/>
        <v>32.63</v>
      </c>
      <c r="E252" s="5">
        <f t="shared" si="49"/>
        <v>1</v>
      </c>
      <c r="F252" s="8">
        <f t="shared" si="48"/>
        <v>32.63</v>
      </c>
    </row>
    <row r="253" outlineLevel="1" spans="1:6">
      <c r="A253" s="5">
        <f t="shared" ref="A253:E253" si="50">A80</f>
        <v>78</v>
      </c>
      <c r="B253" s="6" t="str">
        <f t="shared" si="50"/>
        <v>Pá Quadrada com Cabo de Madeira 71cm - Fabricada em aço carbono; Pintura eletrostática a pó; Cabo em Madeira com acabamento envernizado</v>
      </c>
      <c r="C253" s="5" t="str">
        <f t="shared" si="50"/>
        <v>UND</v>
      </c>
      <c r="D253" s="7">
        <f t="shared" si="50"/>
        <v>34.48</v>
      </c>
      <c r="E253" s="5">
        <f t="shared" si="50"/>
        <v>1</v>
      </c>
      <c r="F253" s="8">
        <f t="shared" si="48"/>
        <v>34.48</v>
      </c>
    </row>
    <row r="254" outlineLevel="1" spans="1:6">
      <c r="A254" s="5">
        <f t="shared" ref="A254:E254" si="51">A81</f>
        <v>79</v>
      </c>
      <c r="B254" s="6" t="str">
        <f t="shared" si="51"/>
        <v>Pazinha Larga para Jardinagem 30cm - Fabricada em aço carbono; Pintura eletrostática a pó; Cabo em madeira; Medidas: 6,4 cm x 8,3 cm x 30,2 cm</v>
      </c>
      <c r="C254" s="5" t="str">
        <f t="shared" si="51"/>
        <v>UND</v>
      </c>
      <c r="D254" s="7">
        <f t="shared" si="51"/>
        <v>10.14</v>
      </c>
      <c r="E254" s="5">
        <f t="shared" si="51"/>
        <v>1</v>
      </c>
      <c r="F254" s="8">
        <f t="shared" si="48"/>
        <v>10.14</v>
      </c>
    </row>
    <row r="255" outlineLevel="1" spans="1:6">
      <c r="A255" s="5">
        <f t="shared" ref="A255:E255" si="52">A82</f>
        <v>80</v>
      </c>
      <c r="B255" s="6" t="str">
        <f t="shared" si="52"/>
        <v>Pé de Cabra Forjado 24 Pol. - Corpo em aço forjado com secção hexagonal; Comprimento: 24” (60 cm); Espessura do Corpo: 19 mm</v>
      </c>
      <c r="C255" s="5" t="str">
        <f t="shared" si="52"/>
        <v>UND</v>
      </c>
      <c r="D255" s="7">
        <f t="shared" si="52"/>
        <v>60.25</v>
      </c>
      <c r="E255" s="5">
        <f t="shared" si="52"/>
        <v>1</v>
      </c>
      <c r="F255" s="8">
        <f t="shared" si="48"/>
        <v>60.25</v>
      </c>
    </row>
    <row r="256" outlineLevel="1" spans="1:6">
      <c r="A256" s="5">
        <f t="shared" ref="A256:E256" si="53">A83</f>
        <v>81</v>
      </c>
      <c r="B256" s="6" t="str">
        <f t="shared" si="53"/>
        <v>Peneira de Aro Plástico para Areia - Tela em arame galvanizado; Diâmetro da peneira: 55 cm; Malha da Peneira: 10; Material do aro da peneira: Plástico</v>
      </c>
      <c r="C256" s="5" t="str">
        <f t="shared" si="53"/>
        <v>UND</v>
      </c>
      <c r="D256" s="7">
        <f t="shared" si="53"/>
        <v>28.92</v>
      </c>
      <c r="E256" s="5">
        <f t="shared" si="53"/>
        <v>1</v>
      </c>
      <c r="F256" s="8">
        <f t="shared" si="48"/>
        <v>28.92</v>
      </c>
    </row>
    <row r="257" outlineLevel="1" spans="1:6">
      <c r="A257" s="5">
        <f t="shared" ref="A257:E257" si="54">A84</f>
        <v>82</v>
      </c>
      <c r="B257" s="6" t="str">
        <f t="shared" si="54"/>
        <v>Peneira de Aro Plástico para Areia 55 cm - Tela em arame galvanizado; Diâmetro da peneira: 55 cm; Malha da Peneira: 8; Fio da Peneira: 28; Material do aro da peneira: Plástico</v>
      </c>
      <c r="C257" s="5" t="str">
        <f t="shared" si="54"/>
        <v>UND</v>
      </c>
      <c r="D257" s="7">
        <f t="shared" si="54"/>
        <v>26.3</v>
      </c>
      <c r="E257" s="5">
        <f t="shared" si="54"/>
        <v>1</v>
      </c>
      <c r="F257" s="8">
        <f t="shared" si="48"/>
        <v>26.3</v>
      </c>
    </row>
    <row r="258" outlineLevel="1" spans="1:6">
      <c r="A258" s="5">
        <f t="shared" ref="A258:E258" si="55">A86</f>
        <v>84</v>
      </c>
      <c r="B258" s="6" t="str">
        <f t="shared" si="55"/>
        <v>Picareta Chibanca com Cabo de Madeira de 90cm - Picareta forjada em aço carbono; Cabo de madeira; Tamanho do cabo: 90 cm; Dimensões gerais: 905 x 378 x 98 mm</v>
      </c>
      <c r="C258" s="5" t="str">
        <f t="shared" si="55"/>
        <v>UND</v>
      </c>
      <c r="D258" s="7">
        <f t="shared" si="55"/>
        <v>90.41</v>
      </c>
      <c r="E258" s="5">
        <f t="shared" si="55"/>
        <v>1</v>
      </c>
      <c r="F258" s="8">
        <f t="shared" si="48"/>
        <v>90.41</v>
      </c>
    </row>
    <row r="259" outlineLevel="1" spans="1:6">
      <c r="A259" s="5">
        <f t="shared" ref="A259:E259" si="56">A87</f>
        <v>85</v>
      </c>
      <c r="B259" s="6" t="str">
        <f t="shared" si="56"/>
        <v>Picareta com Cabo de Madeira de 95 cm - Fabricado em aço especial; Cabo de madeira; Extremidades levemente afiadas; Tamanho total: 95 cm</v>
      </c>
      <c r="C259" s="5" t="str">
        <f t="shared" si="56"/>
        <v>UND</v>
      </c>
      <c r="D259" s="7">
        <f t="shared" si="56"/>
        <v>91.9</v>
      </c>
      <c r="E259" s="5">
        <f t="shared" si="56"/>
        <v>1</v>
      </c>
      <c r="F259" s="8">
        <f t="shared" si="48"/>
        <v>91.9</v>
      </c>
    </row>
    <row r="260" ht="25.5" outlineLevel="1" spans="1:6">
      <c r="A260" s="5">
        <f t="shared" ref="A260:E260" si="57">A101</f>
        <v>99</v>
      </c>
      <c r="B260" s="6" t="str">
        <f t="shared" si="57"/>
        <v>Serrote Dobrável para Poda 12,5 Pol. - Material da lâmina do serrote: Aço carbono; Material do cabo do serrote: Plástico rígido ABS; Dobrável; Medidas: 240 mm x 420 mm x 190 mm</v>
      </c>
      <c r="C260" s="5" t="str">
        <f t="shared" si="57"/>
        <v>UND</v>
      </c>
      <c r="D260" s="7">
        <f t="shared" si="57"/>
        <v>39.33</v>
      </c>
      <c r="E260" s="5">
        <f t="shared" si="57"/>
        <v>1</v>
      </c>
      <c r="F260" s="8">
        <f t="shared" si="48"/>
        <v>39.33</v>
      </c>
    </row>
    <row r="261" ht="25.5" outlineLevel="1" spans="1:6">
      <c r="A261" s="5">
        <f t="shared" ref="A261:E261" si="58">A104</f>
        <v>102</v>
      </c>
      <c r="B261" s="6" t="str">
        <f t="shared" si="58"/>
        <v>Tesoura de Poda - Lâminas em aço carbono temperado com afiação otimizada; Cabo ergonômico curvo, com batentes internos; Eixo de corte centralizado; Diâmetro de corte máximo admitido: 17 mm</v>
      </c>
      <c r="C261" s="5" t="str">
        <f t="shared" si="58"/>
        <v>UND</v>
      </c>
      <c r="D261" s="7">
        <f t="shared" si="58"/>
        <v>23.7</v>
      </c>
      <c r="E261" s="5">
        <f t="shared" si="58"/>
        <v>1</v>
      </c>
      <c r="F261" s="8">
        <f t="shared" ref="F261:F264" si="59">TRUNC((E261*D261),2)</f>
        <v>23.7</v>
      </c>
    </row>
    <row r="262" outlineLevel="1" spans="1:6">
      <c r="A262" s="5">
        <f t="shared" ref="A262:E262" si="60">A105</f>
        <v>103</v>
      </c>
      <c r="B262" s="6" t="str">
        <f t="shared" si="60"/>
        <v>Tesoura para Cerca-Viva/Grama 12 Pol. - Lâminas lisas fabricadas em aço carbono; Cabo em madeira com acabamento envernizado; com guarnição metálica.</v>
      </c>
      <c r="C262" s="5" t="str">
        <f t="shared" si="60"/>
        <v>UND</v>
      </c>
      <c r="D262" s="7">
        <f t="shared" si="60"/>
        <v>47.44</v>
      </c>
      <c r="E262" s="5">
        <f t="shared" si="60"/>
        <v>1</v>
      </c>
      <c r="F262" s="8">
        <f t="shared" si="59"/>
        <v>47.44</v>
      </c>
    </row>
    <row r="263" outlineLevel="1" spans="1:6">
      <c r="A263" s="5">
        <f t="shared" ref="A263:E263" si="61">A108</f>
        <v>106</v>
      </c>
      <c r="B263" s="6" t="str">
        <f t="shared" si="61"/>
        <v>Trena com Caixa Plástica Emborrachada 5 m - Com caixa plástica emborrachada; Comprimento: 5 metros; Largura da fita 3/4"</v>
      </c>
      <c r="C263" s="5" t="str">
        <f t="shared" si="61"/>
        <v>UND</v>
      </c>
      <c r="D263" s="7">
        <f t="shared" si="61"/>
        <v>19.25</v>
      </c>
      <c r="E263" s="5">
        <f t="shared" si="61"/>
        <v>1</v>
      </c>
      <c r="F263" s="8">
        <f t="shared" si="59"/>
        <v>19.25</v>
      </c>
    </row>
    <row r="264" outlineLevel="1" spans="1:6">
      <c r="A264" s="5">
        <f t="shared" ref="A264:E264" si="62">A109</f>
        <v>107</v>
      </c>
      <c r="B264" s="6" t="str">
        <f t="shared" si="62"/>
        <v>Vassoura Metálica Fixa 18 Dentes - Fabricada em aço carbono; Pintura eletrostática a pó; Possui 18 dentes de arame; Cabo em madeira; Medidas: 153.4 cm x 37.5 cm x 9.5 cm</v>
      </c>
      <c r="C264" s="5" t="str">
        <f t="shared" si="62"/>
        <v>UND</v>
      </c>
      <c r="D264" s="7">
        <f t="shared" si="62"/>
        <v>32.93</v>
      </c>
      <c r="E264" s="5">
        <f t="shared" si="62"/>
        <v>1</v>
      </c>
      <c r="F264" s="8">
        <f t="shared" si="59"/>
        <v>32.93</v>
      </c>
    </row>
    <row r="265" outlineLevel="1" spans="1:6">
      <c r="A265" s="5"/>
      <c r="B265" s="6"/>
      <c r="C265" s="5"/>
      <c r="D265" s="7"/>
      <c r="E265" s="5"/>
      <c r="F265" s="8"/>
    </row>
    <row r="266" spans="1:6">
      <c r="A266" s="15" t="s">
        <v>405</v>
      </c>
      <c r="B266" s="15"/>
      <c r="C266" s="15"/>
      <c r="D266" s="15"/>
      <c r="E266" s="15"/>
      <c r="F266" s="16">
        <f>SUM(F227:F265)</f>
        <v>1405.64</v>
      </c>
    </row>
    <row r="267" spans="1:6">
      <c r="A267" s="15" t="s">
        <v>406</v>
      </c>
      <c r="B267" s="15"/>
      <c r="C267" s="15"/>
      <c r="D267" s="15"/>
      <c r="E267" s="15"/>
      <c r="F267" s="16">
        <f>F266/12</f>
        <v>117.136666666667</v>
      </c>
    </row>
    <row r="269" spans="1:6">
      <c r="A269" s="1" t="s">
        <v>409</v>
      </c>
      <c r="B269" s="2"/>
      <c r="C269" s="1"/>
      <c r="D269" s="3"/>
      <c r="E269" s="1"/>
      <c r="F269" s="1"/>
    </row>
    <row r="270" outlineLevel="1" spans="1:6">
      <c r="A270" s="13" t="s">
        <v>23</v>
      </c>
      <c r="B270" s="13" t="s">
        <v>230</v>
      </c>
      <c r="C270" s="13" t="s">
        <v>267</v>
      </c>
      <c r="D270" s="13" t="s">
        <v>232</v>
      </c>
      <c r="E270" s="13" t="s">
        <v>233</v>
      </c>
      <c r="F270" s="13" t="s">
        <v>234</v>
      </c>
    </row>
    <row r="271" outlineLevel="1" spans="1:6">
      <c r="A271" s="5">
        <f t="shared" ref="A271:E271" si="63">A17</f>
        <v>15</v>
      </c>
      <c r="B271" s="6" t="str">
        <f t="shared" si="63"/>
        <v>Caneta esferográfica, material plástico, ponteira esfera de tugstênio, tipo escrita média, cor tinta AZUL, características adicionais: atóxica, corpo cilindrico</v>
      </c>
      <c r="C271" s="5" t="str">
        <f t="shared" si="63"/>
        <v>UND</v>
      </c>
      <c r="D271" s="7">
        <f t="shared" si="63"/>
        <v>1.4</v>
      </c>
      <c r="E271" s="5">
        <f t="shared" si="63"/>
        <v>4</v>
      </c>
      <c r="F271" s="8">
        <f>TRUNC((E271*D271),2)</f>
        <v>5.6</v>
      </c>
    </row>
    <row r="272" outlineLevel="1" spans="1:6">
      <c r="A272" s="5">
        <f t="shared" ref="A272:E272" si="64">A69</f>
        <v>67</v>
      </c>
      <c r="B272" s="6" t="str">
        <f t="shared" si="64"/>
        <v>Livro Termo de Ocorrência, capa dura, medindo aproximadamente 22x33 cm, com 50 folhas.</v>
      </c>
      <c r="C272" s="5" t="str">
        <f t="shared" si="64"/>
        <v>UND</v>
      </c>
      <c r="D272" s="7">
        <f t="shared" si="64"/>
        <v>30.17</v>
      </c>
      <c r="E272" s="5">
        <f t="shared" si="64"/>
        <v>2</v>
      </c>
      <c r="F272" s="8">
        <f>TRUNC((E272*D272),2)</f>
        <v>60.34</v>
      </c>
    </row>
    <row r="273" outlineLevel="1" spans="1:6">
      <c r="A273" s="5">
        <f t="shared" ref="A273:E273" si="65">A93</f>
        <v>91</v>
      </c>
      <c r="B273" s="6" t="str">
        <f t="shared" si="65"/>
        <v>PRANCHETA em acrílico, com prendedor metálico, formato oficio 2, dimensões 216 x 330 mm</v>
      </c>
      <c r="C273" s="5" t="str">
        <f t="shared" si="65"/>
        <v>UND</v>
      </c>
      <c r="D273" s="7">
        <f t="shared" si="65"/>
        <v>17.06</v>
      </c>
      <c r="E273" s="5">
        <f t="shared" si="65"/>
        <v>1</v>
      </c>
      <c r="F273" s="8">
        <f>TRUNC((E273*D273),2)</f>
        <v>17.06</v>
      </c>
    </row>
    <row r="274" outlineLevel="1" spans="1:6">
      <c r="A274" s="5"/>
      <c r="B274" s="6"/>
      <c r="C274" s="5"/>
      <c r="D274" s="7"/>
      <c r="E274" s="5"/>
      <c r="F274" s="8"/>
    </row>
    <row r="275" spans="1:6">
      <c r="A275" s="15" t="s">
        <v>405</v>
      </c>
      <c r="B275" s="15"/>
      <c r="C275" s="15"/>
      <c r="D275" s="15"/>
      <c r="E275" s="15"/>
      <c r="F275" s="16">
        <f>SUM(F271:F274)</f>
        <v>83</v>
      </c>
    </row>
    <row r="276" spans="1:6">
      <c r="A276" s="15" t="s">
        <v>406</v>
      </c>
      <c r="B276" s="15"/>
      <c r="C276" s="15"/>
      <c r="D276" s="15"/>
      <c r="E276" s="15"/>
      <c r="F276" s="16">
        <f>F275/12</f>
        <v>6.91666666666667</v>
      </c>
    </row>
    <row r="278" spans="1:6">
      <c r="A278" s="1" t="s">
        <v>410</v>
      </c>
      <c r="B278" s="2"/>
      <c r="C278" s="1"/>
      <c r="D278" s="3"/>
      <c r="E278" s="1"/>
      <c r="F278" s="1"/>
    </row>
    <row r="279" outlineLevel="1" spans="1:6">
      <c r="A279" s="13" t="s">
        <v>23</v>
      </c>
      <c r="B279" s="13" t="s">
        <v>230</v>
      </c>
      <c r="C279" s="13" t="s">
        <v>267</v>
      </c>
      <c r="D279" s="13" t="s">
        <v>232</v>
      </c>
      <c r="E279" s="13" t="s">
        <v>233</v>
      </c>
      <c r="F279" s="13" t="s">
        <v>234</v>
      </c>
    </row>
    <row r="280" outlineLevel="1" spans="1:6">
      <c r="A280" s="5">
        <f t="shared" ref="A280:E280" si="66">A4</f>
        <v>2</v>
      </c>
      <c r="B280" s="6" t="str">
        <f t="shared" si="66"/>
        <v>Alicate Bico Isolado 6'' - Material: Aço forjado; Cabo isolado para 1.000V; Meia Cana</v>
      </c>
      <c r="C280" s="5" t="str">
        <f t="shared" si="66"/>
        <v>UND</v>
      </c>
      <c r="D280" s="7">
        <f t="shared" si="66"/>
        <v>44.51</v>
      </c>
      <c r="E280" s="5">
        <f t="shared" si="66"/>
        <v>1</v>
      </c>
      <c r="F280" s="8">
        <f t="shared" ref="F280:F302" si="67">TRUNC((E280*D280),2)</f>
        <v>44.51</v>
      </c>
    </row>
    <row r="281" outlineLevel="1" spans="1:6">
      <c r="A281" s="5">
        <f t="shared" ref="A281:E281" si="68">A6</f>
        <v>4</v>
      </c>
      <c r="B281" s="6" t="str">
        <f t="shared" si="68"/>
        <v>Alicate Crimpador para terminal RJ 45/8 pinos, aço carbono, cabo plastificado.</v>
      </c>
      <c r="C281" s="5" t="str">
        <f t="shared" si="68"/>
        <v>UND</v>
      </c>
      <c r="D281" s="7">
        <f t="shared" si="68"/>
        <v>62.11</v>
      </c>
      <c r="E281" s="5">
        <f t="shared" si="68"/>
        <v>1</v>
      </c>
      <c r="F281" s="8">
        <f t="shared" si="67"/>
        <v>62.11</v>
      </c>
    </row>
    <row r="282" outlineLevel="1" spans="1:6">
      <c r="A282" s="5">
        <f t="shared" ref="A282:E282" si="69">A7</f>
        <v>5</v>
      </c>
      <c r="B282" s="6" t="str">
        <f t="shared" si="69"/>
        <v>Alicate de Corte Isolado 6" - Material: Aço Carbono; Cabo isolado para 1.000V; Corte Diagonal</v>
      </c>
      <c r="C282" s="5" t="str">
        <f t="shared" si="69"/>
        <v>UND</v>
      </c>
      <c r="D282" s="7">
        <f t="shared" si="69"/>
        <v>35.5</v>
      </c>
      <c r="E282" s="5">
        <f t="shared" si="69"/>
        <v>1</v>
      </c>
      <c r="F282" s="8">
        <f t="shared" si="67"/>
        <v>35.5</v>
      </c>
    </row>
    <row r="283" outlineLevel="1" spans="1:6">
      <c r="A283" s="5">
        <f t="shared" ref="A283:E283" si="70">A8</f>
        <v>6</v>
      </c>
      <c r="B283" s="6" t="str">
        <f t="shared" si="70"/>
        <v>Alicate de Pressão Isolado 10" - Material: Aço forjado; Cabo isolado; Mordente. CURVO</v>
      </c>
      <c r="C283" s="5" t="str">
        <f t="shared" si="70"/>
        <v>UND</v>
      </c>
      <c r="D283" s="7">
        <f t="shared" si="70"/>
        <v>33.17</v>
      </c>
      <c r="E283" s="5">
        <f t="shared" si="70"/>
        <v>1</v>
      </c>
      <c r="F283" s="8">
        <f t="shared" si="67"/>
        <v>33.17</v>
      </c>
    </row>
    <row r="284" ht="25.5" outlineLevel="1" spans="1:6">
      <c r="A284" s="5">
        <f t="shared" ref="A284:E284" si="71">A9</f>
        <v>7</v>
      </c>
      <c r="B284" s="6" t="str">
        <f t="shared" si="71"/>
        <v>Alicate Desencapador de Fios 6 Pol. - Material do corpo do alicate: Aço carbono; Capacidade do alicate desencapador: Cortar e prensar = 0,5 mm² - 6,0 mm² / Desencapar = 0,2 mm² - 6,0 mm² | Comprimento total do alicate: 6 pol - 152 mm.</v>
      </c>
      <c r="C284" s="5" t="str">
        <f t="shared" si="71"/>
        <v>UND</v>
      </c>
      <c r="D284" s="7">
        <f t="shared" si="71"/>
        <v>88.55</v>
      </c>
      <c r="E284" s="5">
        <f t="shared" si="71"/>
        <v>1</v>
      </c>
      <c r="F284" s="8">
        <f t="shared" si="67"/>
        <v>88.55</v>
      </c>
    </row>
    <row r="285" ht="25.5" outlineLevel="1" spans="1:6">
      <c r="A285" s="5">
        <f t="shared" ref="A285:E285" si="72">A10</f>
        <v>8</v>
      </c>
      <c r="B285" s="6" t="str">
        <f t="shared" si="72"/>
        <v>Alicate Prensa Terminais Pré-Isolados 7 Pol. - Material do corpo: Aço carbono; Aplicação:  prensar terminais pré-isolados tipo fêmea, macho, forquilha (garfo), anel e pino, para fios e cabos com bitolas de 0,5mm² a 6,0mm²; Possui regulador de pressão</v>
      </c>
      <c r="C285" s="5" t="str">
        <f t="shared" si="72"/>
        <v>UND</v>
      </c>
      <c r="D285" s="7">
        <f t="shared" si="72"/>
        <v>131.26</v>
      </c>
      <c r="E285" s="5">
        <f t="shared" si="72"/>
        <v>1</v>
      </c>
      <c r="F285" s="8">
        <f t="shared" si="67"/>
        <v>131.26</v>
      </c>
    </row>
    <row r="286" outlineLevel="1" spans="1:6">
      <c r="A286" s="5">
        <f t="shared" ref="A286:E286" si="73">A11</f>
        <v>9</v>
      </c>
      <c r="B286" s="6" t="str">
        <f t="shared" si="73"/>
        <v>Alicate Universal Isolado 8" - Material: Liga de aço; Formato ‎Reto;  Cabo Isolado para 1000V</v>
      </c>
      <c r="C286" s="5" t="str">
        <f t="shared" si="73"/>
        <v>UND</v>
      </c>
      <c r="D286" s="7">
        <f t="shared" si="73"/>
        <v>62.22</v>
      </c>
      <c r="E286" s="5">
        <f t="shared" si="73"/>
        <v>1</v>
      </c>
      <c r="F286" s="8">
        <f t="shared" si="67"/>
        <v>62.22</v>
      </c>
    </row>
    <row r="287" outlineLevel="1" spans="1:6">
      <c r="A287" s="5">
        <f t="shared" ref="A287:E287" si="74">A19</f>
        <v>17</v>
      </c>
      <c r="B287" s="6" t="str">
        <f t="shared" si="74"/>
        <v>Chave de Fenda 1/2 x 10 Pol. - Especificações Técnicas: Aço; Haste niquelada e cromada; Ponta fosfatizada; Medidas: 1,2 x 10 Pol.</v>
      </c>
      <c r="C287" s="5" t="str">
        <f t="shared" si="74"/>
        <v>UND</v>
      </c>
      <c r="D287" s="7">
        <f t="shared" si="74"/>
        <v>30.04</v>
      </c>
      <c r="E287" s="5">
        <f t="shared" si="74"/>
        <v>1</v>
      </c>
      <c r="F287" s="8">
        <f t="shared" si="67"/>
        <v>30.04</v>
      </c>
    </row>
    <row r="288" outlineLevel="1" spans="1:6">
      <c r="A288" s="5">
        <f t="shared" ref="A288:E288" si="75">A20</f>
        <v>18</v>
      </c>
      <c r="B288" s="6" t="str">
        <f t="shared" si="75"/>
        <v>Chave de Fenda 1/4 x 8 Pol. - Especificações Técnicas: Aço; Haste niquelada e cromada; Ponta fosfatizada; Medidas: 1/4 x 8 Pol.</v>
      </c>
      <c r="C288" s="5" t="str">
        <f t="shared" si="75"/>
        <v>UND</v>
      </c>
      <c r="D288" s="7">
        <f t="shared" si="75"/>
        <v>11.42</v>
      </c>
      <c r="E288" s="5">
        <f t="shared" si="75"/>
        <v>1</v>
      </c>
      <c r="F288" s="8">
        <f t="shared" si="67"/>
        <v>11.42</v>
      </c>
    </row>
    <row r="289" outlineLevel="1" spans="1:6">
      <c r="A289" s="5">
        <f t="shared" ref="A289:E289" si="76">A21</f>
        <v>19</v>
      </c>
      <c r="B289" s="6" t="str">
        <f t="shared" si="76"/>
        <v>Chave de Fenda 1/8 x 3'' - Fabricado em aço; Haste niquelada e cromada; Cabo em polipropileno; Ponta fosfatizada; Medidas: 1/8 x 3 Pol.</v>
      </c>
      <c r="C289" s="5" t="str">
        <f t="shared" si="76"/>
        <v>UND</v>
      </c>
      <c r="D289" s="7">
        <f t="shared" si="76"/>
        <v>3.17</v>
      </c>
      <c r="E289" s="5">
        <f t="shared" si="76"/>
        <v>1</v>
      </c>
      <c r="F289" s="8">
        <f t="shared" si="67"/>
        <v>3.17</v>
      </c>
    </row>
    <row r="290" outlineLevel="1" spans="1:6">
      <c r="A290" s="5">
        <f t="shared" ref="A290:E290" si="77">A22</f>
        <v>20</v>
      </c>
      <c r="B290" s="6" t="str">
        <f t="shared" si="77"/>
        <v>Chave de Fenda 3/16 x 8 Pol. - Especificações Técnicas: Aço; Haste niquelada e cromada; Ponta fosfatizada; Medidas: 3,16 x 8 Pol.</v>
      </c>
      <c r="C290" s="5" t="str">
        <f t="shared" si="77"/>
        <v>UND</v>
      </c>
      <c r="D290" s="7">
        <f t="shared" si="77"/>
        <v>10.97</v>
      </c>
      <c r="E290" s="5">
        <f t="shared" si="77"/>
        <v>1</v>
      </c>
      <c r="F290" s="8">
        <f t="shared" si="67"/>
        <v>10.97</v>
      </c>
    </row>
    <row r="291" outlineLevel="1" spans="1:6">
      <c r="A291" s="5">
        <f t="shared" ref="A291:E291" si="78">A23</f>
        <v>21</v>
      </c>
      <c r="B291" s="6" t="str">
        <f t="shared" si="78"/>
        <v>Chave de Fenda Cotoco 1/4 x 1.1/2 Pol. - Fabricado em aço; Haste niquelada e cromada; Cabo em polipropileno; Ponta fosfatizada; Medidas: 1/4 x 1.1/2 Pol.</v>
      </c>
      <c r="C291" s="5" t="str">
        <f t="shared" si="78"/>
        <v>UND</v>
      </c>
      <c r="D291" s="7">
        <f t="shared" si="78"/>
        <v>10.94</v>
      </c>
      <c r="E291" s="5">
        <f t="shared" si="78"/>
        <v>1</v>
      </c>
      <c r="F291" s="8">
        <f t="shared" si="67"/>
        <v>10.94</v>
      </c>
    </row>
    <row r="292" ht="25.5" outlineLevel="1" spans="1:6">
      <c r="A292" s="5">
        <f t="shared" ref="A292:E292" si="79">A25</f>
        <v>23</v>
      </c>
      <c r="B292" s="6" t="str">
        <f t="shared" si="79"/>
        <v>Chave Inglesa 10 Pol. - Fabricada em aço; Acabamento cromado; Aplicação: apertar e soltar parafusos, porcas sextavadas ou quadradas; Abertura total da boca: 28 mm; Medida: 10 Pol.</v>
      </c>
      <c r="C292" s="5" t="str">
        <f t="shared" si="79"/>
        <v>UND</v>
      </c>
      <c r="D292" s="7">
        <f t="shared" si="79"/>
        <v>34.23</v>
      </c>
      <c r="E292" s="5">
        <f t="shared" si="79"/>
        <v>1</v>
      </c>
      <c r="F292" s="8">
        <f t="shared" si="67"/>
        <v>34.23</v>
      </c>
    </row>
    <row r="293" ht="25.5" outlineLevel="1" spans="1:6">
      <c r="A293" s="5">
        <f t="shared" ref="A293:E293" si="80">A26</f>
        <v>24</v>
      </c>
      <c r="B293" s="6" t="str">
        <f t="shared" si="80"/>
        <v>Chave inglesa 12 Pol. - Fabricada em aço; Acabamento cromado; Aplicação: apertar e soltar parafusos, porcas sextavadas ou quadradas; Abertura total da boca: 35 mm; Medida: 12 Pol.</v>
      </c>
      <c r="C293" s="5" t="str">
        <f t="shared" si="80"/>
        <v>UND</v>
      </c>
      <c r="D293" s="7">
        <f t="shared" si="80"/>
        <v>47.52</v>
      </c>
      <c r="E293" s="5">
        <f t="shared" si="80"/>
        <v>1</v>
      </c>
      <c r="F293" s="8">
        <f t="shared" si="67"/>
        <v>47.52</v>
      </c>
    </row>
    <row r="294" ht="25.5" outlineLevel="1" spans="1:6">
      <c r="A294" s="5">
        <f t="shared" ref="A294:E294" si="81">A27</f>
        <v>25</v>
      </c>
      <c r="B294" s="6" t="str">
        <f t="shared" si="81"/>
        <v>Chave Inglesa 8 Pol. -  Fabricada em aço; Acabamento cromado; Aplicação: apertar e soltar parafusos, porcas sextavadas ou quadradas; Abertura total da boca: 23 mm; Medida: 8 Pol.</v>
      </c>
      <c r="C294" s="5" t="str">
        <f t="shared" si="81"/>
        <v>UND</v>
      </c>
      <c r="D294" s="7">
        <f t="shared" si="81"/>
        <v>26.51</v>
      </c>
      <c r="E294" s="5">
        <f t="shared" si="81"/>
        <v>1</v>
      </c>
      <c r="F294" s="8">
        <f t="shared" si="67"/>
        <v>26.51</v>
      </c>
    </row>
    <row r="295" outlineLevel="1" spans="1:6">
      <c r="A295" s="5">
        <f t="shared" ref="A295:E295" si="82">A28</f>
        <v>26</v>
      </c>
      <c r="B295" s="6" t="str">
        <f t="shared" si="82"/>
        <v>Chave Phillips 1/4 X 10 Pol - Haste em aço cromo vanádio temperada; Acabamento cromado; Ponta fosfatizada e magnetizada; Cabo injetado; Medidas: 1/4 X 10 Pol.</v>
      </c>
      <c r="C295" s="5" t="str">
        <f t="shared" si="82"/>
        <v>UND</v>
      </c>
      <c r="D295" s="7">
        <f t="shared" si="82"/>
        <v>18.48</v>
      </c>
      <c r="E295" s="5">
        <f t="shared" si="82"/>
        <v>1</v>
      </c>
      <c r="F295" s="8">
        <f t="shared" si="67"/>
        <v>18.48</v>
      </c>
    </row>
    <row r="296" outlineLevel="1" spans="1:6">
      <c r="A296" s="5">
        <f t="shared" ref="A296:E296" si="83">A29</f>
        <v>27</v>
      </c>
      <c r="B296" s="6" t="str">
        <f t="shared" si="83"/>
        <v>Chave Phillips 1/4 x 5 Pol. - Haste em aço cromo vanádio temperada; Acabamento cromado; Ponta fosfatizada e magnetizada; Cabo injetado; Medidas: 1/4 x 5 Pol.</v>
      </c>
      <c r="C296" s="5" t="str">
        <f t="shared" si="83"/>
        <v>UND</v>
      </c>
      <c r="D296" s="7">
        <f t="shared" si="83"/>
        <v>11.05</v>
      </c>
      <c r="E296" s="5">
        <f t="shared" si="83"/>
        <v>1</v>
      </c>
      <c r="F296" s="8">
        <f t="shared" si="67"/>
        <v>11.05</v>
      </c>
    </row>
    <row r="297" outlineLevel="1" spans="1:6">
      <c r="A297" s="5">
        <f t="shared" ref="A297:E297" si="84">A30</f>
        <v>28</v>
      </c>
      <c r="B297" s="6" t="str">
        <f t="shared" si="84"/>
        <v>Chave Phillips 3/16 x 3 Pol. - Haste em aço cromo vanádio temperada; Acabamento cromado; Ponta fosfatizada e magnetizada; Cabo injetado; Medidas: 3/16 x 3 Pol.</v>
      </c>
      <c r="C297" s="5" t="str">
        <f t="shared" si="84"/>
        <v>UND</v>
      </c>
      <c r="D297" s="7">
        <f t="shared" si="84"/>
        <v>10.56</v>
      </c>
      <c r="E297" s="5">
        <f t="shared" si="84"/>
        <v>1</v>
      </c>
      <c r="F297" s="8">
        <f t="shared" si="67"/>
        <v>10.56</v>
      </c>
    </row>
    <row r="298" outlineLevel="1" spans="1:6">
      <c r="A298" s="5">
        <f t="shared" ref="A298:E298" si="85">A31</f>
        <v>29</v>
      </c>
      <c r="B298" s="6" t="str">
        <f t="shared" si="85"/>
        <v>Chave Phillips 3/16 x 8 pol. - Haste em aço cromo vanádio temperada; Acabamento cromado; Ponta fosfatizada e magnetizada; Cabo injetado; Medidas: 3/16 x 8"</v>
      </c>
      <c r="C298" s="5" t="str">
        <f t="shared" si="85"/>
        <v>UND</v>
      </c>
      <c r="D298" s="7">
        <f t="shared" si="85"/>
        <v>11.17</v>
      </c>
      <c r="E298" s="5">
        <f t="shared" si="85"/>
        <v>1</v>
      </c>
      <c r="F298" s="8">
        <f t="shared" si="67"/>
        <v>11.17</v>
      </c>
    </row>
    <row r="299" outlineLevel="1" spans="1:6">
      <c r="A299" s="5">
        <f t="shared" ref="A299:E299" si="86">A32</f>
        <v>30</v>
      </c>
      <c r="B299" s="6" t="str">
        <f t="shared" si="86"/>
        <v>Chave Phillips Cotoco 1/4 x 1.1/2 Pol. - Fabricado em aço; Haste niquelada e cromada; Cabo em polipropileno; Ponta fosfatizada; Medidas: 1/4 x 1.1/2 Pol.</v>
      </c>
      <c r="C299" s="5" t="str">
        <f t="shared" si="86"/>
        <v>UND</v>
      </c>
      <c r="D299" s="7">
        <f t="shared" si="86"/>
        <v>12.94</v>
      </c>
      <c r="E299" s="5">
        <f t="shared" si="86"/>
        <v>1</v>
      </c>
      <c r="F299" s="8">
        <f t="shared" si="67"/>
        <v>12.94</v>
      </c>
    </row>
    <row r="300" outlineLevel="1" spans="1:6">
      <c r="A300" s="5">
        <f t="shared" ref="A300:E300" si="87">A33</f>
        <v>31</v>
      </c>
      <c r="B300" s="6" t="str">
        <f t="shared" si="87"/>
        <v>Chave Phillips de 1/4 x 8 Pol. -  Haste em aço cromo vanádio temperada; Acabamento cromado; Ponta fosfatizada e magnetizada; Cabo injetado; Medidas: 1/4" x 8"</v>
      </c>
      <c r="C300" s="5" t="str">
        <f t="shared" si="87"/>
        <v>UND</v>
      </c>
      <c r="D300" s="7">
        <f t="shared" si="87"/>
        <v>13.87</v>
      </c>
      <c r="E300" s="5">
        <f t="shared" si="87"/>
        <v>1</v>
      </c>
      <c r="F300" s="8">
        <f t="shared" si="67"/>
        <v>13.87</v>
      </c>
    </row>
    <row r="301" outlineLevel="1" spans="1:6">
      <c r="A301" s="5">
        <f t="shared" ref="A301:E301" si="88">A34</f>
        <v>32</v>
      </c>
      <c r="B301" s="6" t="str">
        <f t="shared" si="88"/>
        <v>Chave Teste Elétrico - Material da haste da chave: Aço carbono; Acabamento da haste da chave: Niquelado; Tensão de trabalho da chave Teste: 100 V~ a 500 V~</v>
      </c>
      <c r="C301" s="5" t="str">
        <f t="shared" si="88"/>
        <v>UND</v>
      </c>
      <c r="D301" s="7">
        <f t="shared" si="88"/>
        <v>5.94</v>
      </c>
      <c r="E301" s="5">
        <f t="shared" si="88"/>
        <v>1</v>
      </c>
      <c r="F301" s="8">
        <f t="shared" si="67"/>
        <v>5.94</v>
      </c>
    </row>
    <row r="302" outlineLevel="1" spans="1:6">
      <c r="A302" s="5">
        <f t="shared" ref="A302:E302" si="89">A35</f>
        <v>33</v>
      </c>
      <c r="B302" s="6" t="str">
        <f t="shared" si="89"/>
        <v>Cinto porta ferramentas. Em nylon de alta resistência, com bolsos e cinto de fixação (engate plástico, possuir regulagem).</v>
      </c>
      <c r="C302" s="5" t="str">
        <f t="shared" si="89"/>
        <v>UND</v>
      </c>
      <c r="D302" s="7">
        <f t="shared" si="89"/>
        <v>156.51</v>
      </c>
      <c r="E302" s="5">
        <f t="shared" si="89"/>
        <v>1</v>
      </c>
      <c r="F302" s="8">
        <f t="shared" si="67"/>
        <v>156.51</v>
      </c>
    </row>
    <row r="303" ht="25.5" outlineLevel="1" spans="1:6">
      <c r="A303" s="5">
        <f t="shared" ref="A303:E303" si="90">A49</f>
        <v>47</v>
      </c>
      <c r="B303" s="6" t="str">
        <f t="shared" si="90"/>
        <v>Estilete Profissional - Material do Corpo do Estilete: Metálico revestido com borracha termoplástica; Tipo da Lâmina: Reta segmentada; Comprimento Total: 200 mm; Largura da Lâmina (mm): 25</v>
      </c>
      <c r="C303" s="5" t="str">
        <f t="shared" si="90"/>
        <v>UND</v>
      </c>
      <c r="D303" s="7">
        <f t="shared" si="90"/>
        <v>32.44</v>
      </c>
      <c r="E303" s="5">
        <f t="shared" si="90"/>
        <v>1</v>
      </c>
      <c r="F303" s="8">
        <f t="shared" ref="F303:F314" si="91">TRUNC((E303*D303),2)</f>
        <v>32.44</v>
      </c>
    </row>
    <row r="304" ht="25.5" outlineLevel="1" spans="1:6">
      <c r="A304" s="5">
        <f t="shared" ref="A304:E304" si="92">A50</f>
        <v>48</v>
      </c>
      <c r="B304" s="6" t="str">
        <f t="shared" si="92"/>
        <v>Extensão Elétrica 10 m - Cabo PP Plano 2x1,00mm²; Plugues, Tomadas e Cabos certificados pelo Inmetro; Material Antichama; Condutor de Cobre 99,9% Puro; 127V - 1100W | 220V - 2200W</v>
      </c>
      <c r="C304" s="5" t="str">
        <f t="shared" si="92"/>
        <v>UND</v>
      </c>
      <c r="D304" s="7">
        <f t="shared" si="92"/>
        <v>57.2</v>
      </c>
      <c r="E304" s="5">
        <f t="shared" si="92"/>
        <v>2</v>
      </c>
      <c r="F304" s="8">
        <f t="shared" si="91"/>
        <v>114.4</v>
      </c>
    </row>
    <row r="305" ht="25.5" outlineLevel="1" spans="1:6">
      <c r="A305" s="5">
        <f t="shared" ref="A305:E305" si="93">A57</f>
        <v>55</v>
      </c>
      <c r="B305" s="6" t="str">
        <f t="shared" si="93"/>
        <v>Jogo de Brocas Chatas de Aço Carbono para Madeira 1/4-1Pol - Jogo de brocas chatas de aço carbono para madeira, indicado para lâminas finas de madeira e derivados, sendo: Jogo com 7 peças, com medidas: 1/4", 5/16", 3/8", 1/2", 5/8", 3/4", 1"</v>
      </c>
      <c r="C305" s="5" t="str">
        <f t="shared" si="93"/>
        <v>UND</v>
      </c>
      <c r="D305" s="7">
        <f t="shared" si="93"/>
        <v>51.14</v>
      </c>
      <c r="E305" s="5">
        <f t="shared" si="93"/>
        <v>1</v>
      </c>
      <c r="F305" s="8">
        <f t="shared" si="91"/>
        <v>51.14</v>
      </c>
    </row>
    <row r="306" ht="25.5" outlineLevel="1" spans="1:6">
      <c r="A306" s="5">
        <f t="shared" ref="A306:E306" si="94">A58</f>
        <v>56</v>
      </c>
      <c r="B306" s="6" t="str">
        <f t="shared" si="94"/>
        <v>Jogo de Brocas de aço rápido de 1/16 a 3/8 Pol. com 21 Peças - Acompanha estojo plástico com marcações de medidas, para armazenamento das ferramentas; Medidas das peças: 1/16 - 5/64 - 3/32 - 7/64 - 1/8 - 9/64 - 5/32 - 11/64 - 3/16 -  13/64 - 7/32 - 15/64 - 1/4 - 17/64 - 9/32 - 19/64 - 5/16 - 21/64 - 11/32 - 23/64 - 3/8”</v>
      </c>
      <c r="C306" s="5" t="str">
        <f t="shared" si="94"/>
        <v>UND</v>
      </c>
      <c r="D306" s="7">
        <f t="shared" si="94"/>
        <v>336.05</v>
      </c>
      <c r="E306" s="5">
        <f t="shared" si="94"/>
        <v>1</v>
      </c>
      <c r="F306" s="8">
        <f t="shared" si="91"/>
        <v>336.05</v>
      </c>
    </row>
    <row r="307" outlineLevel="1" spans="1:6">
      <c r="A307" s="5">
        <f t="shared" ref="A307:E307" si="95">A59</f>
        <v>57</v>
      </c>
      <c r="B307" s="6" t="str">
        <f t="shared" si="95"/>
        <v>Jogo de brocas SDS Plus, 5 peças, de 6 a 10mm, uso concreto.</v>
      </c>
      <c r="C307" s="5" t="str">
        <f t="shared" si="95"/>
        <v>UND</v>
      </c>
      <c r="D307" s="7">
        <f t="shared" si="95"/>
        <v>37.17</v>
      </c>
      <c r="E307" s="5">
        <f t="shared" si="95"/>
        <v>1</v>
      </c>
      <c r="F307" s="8">
        <f t="shared" si="91"/>
        <v>37.17</v>
      </c>
    </row>
    <row r="308" ht="25.5" outlineLevel="1" spans="1:6">
      <c r="A308" s="5">
        <f t="shared" ref="A308:E308" si="96">A60</f>
        <v>58</v>
      </c>
      <c r="B308" s="6" t="str">
        <f t="shared" si="96"/>
        <v>Jogo de Brocas Widea 3 a 10mm - Acabamento brilhante; Aplicações em construção civil/alvenaria; Acompanha estojo plástico com marcações de medidas, para armazenamento das ferramentas; Contém 08 peças, sendo de medidas:- 3mm – 4mm – 5mm – 6mm – 7mm – 8mm – 9mm – 10mm</v>
      </c>
      <c r="C308" s="5" t="str">
        <f t="shared" si="96"/>
        <v>UND</v>
      </c>
      <c r="D308" s="7">
        <f t="shared" si="96"/>
        <v>60.38</v>
      </c>
      <c r="E308" s="5">
        <f t="shared" si="96"/>
        <v>1</v>
      </c>
      <c r="F308" s="8">
        <f t="shared" si="91"/>
        <v>60.38</v>
      </c>
    </row>
    <row r="309" outlineLevel="1" spans="1:6">
      <c r="A309" s="5">
        <f t="shared" ref="A309:E309" si="97">A61</f>
        <v>59</v>
      </c>
      <c r="B309" s="6" t="str">
        <f t="shared" si="97"/>
        <v>Jogo de Chave Allen com 9 Peças - Fabricado em aço cromo - vanádio; Acabamento  fosfatizada e escurecida; Medidas das Chaves: 1.5, 2, 2.5, 3, 4, 5, 6, 8 e 10 mm</v>
      </c>
      <c r="C309" s="5" t="str">
        <f t="shared" si="97"/>
        <v>UND</v>
      </c>
      <c r="D309" s="7">
        <f t="shared" si="97"/>
        <v>21.91</v>
      </c>
      <c r="E309" s="5">
        <f t="shared" si="97"/>
        <v>1</v>
      </c>
      <c r="F309" s="8">
        <f t="shared" si="91"/>
        <v>21.91</v>
      </c>
    </row>
    <row r="310" outlineLevel="1" spans="1:6">
      <c r="A310" s="5">
        <f t="shared" ref="A310:E310" si="98">A62</f>
        <v>60</v>
      </c>
      <c r="B310" s="6" t="str">
        <f t="shared" si="98"/>
        <v>Jogo de Chave Combinada Boca/Estria - Material: Aço Forjado; Composto por 12 chaves; Medidas das chaves: 6mm a 22mm</v>
      </c>
      <c r="C310" s="5" t="str">
        <f t="shared" si="98"/>
        <v>UND</v>
      </c>
      <c r="D310" s="7">
        <f t="shared" si="98"/>
        <v>58.48</v>
      </c>
      <c r="E310" s="5">
        <f t="shared" si="98"/>
        <v>1</v>
      </c>
      <c r="F310" s="8">
        <f t="shared" si="91"/>
        <v>58.48</v>
      </c>
    </row>
    <row r="311" outlineLevel="1" spans="1:6">
      <c r="A311" s="5">
        <f t="shared" ref="A311:E311" si="99">A63</f>
        <v>61</v>
      </c>
      <c r="B311" s="6" t="str">
        <f t="shared" si="99"/>
        <v>Jogo de chave Tork Longa_T10 - T50 (9 peças)</v>
      </c>
      <c r="C311" s="5" t="str">
        <f t="shared" si="99"/>
        <v>UND</v>
      </c>
      <c r="D311" s="7">
        <f t="shared" si="99"/>
        <v>31.66</v>
      </c>
      <c r="E311" s="5">
        <f t="shared" si="99"/>
        <v>1</v>
      </c>
      <c r="F311" s="8">
        <f t="shared" si="91"/>
        <v>31.66</v>
      </c>
    </row>
    <row r="312" ht="25.5" outlineLevel="1" spans="1:6">
      <c r="A312" s="5">
        <f t="shared" ref="A312:E312" si="100">A64</f>
        <v>62</v>
      </c>
      <c r="B312" s="6" t="str">
        <f t="shared" si="100"/>
        <v>Jogo de Serras Copo 6 Peças - Fabricados em aço carbono; Aplicação: Furar madeiras em geral, gesso, DryWall, placas de acrílico, PVC e plásticos; Conteúdo: Serra copos: 32 /38 / 44 / 54 mm; 1 Chave allen de fixação; 1 Broca de centro</v>
      </c>
      <c r="C312" s="5" t="str">
        <f t="shared" si="100"/>
        <v>UND</v>
      </c>
      <c r="D312" s="7">
        <f t="shared" si="100"/>
        <v>19.27</v>
      </c>
      <c r="E312" s="5">
        <f t="shared" si="100"/>
        <v>1</v>
      </c>
      <c r="F312" s="8">
        <f t="shared" si="91"/>
        <v>19.27</v>
      </c>
    </row>
    <row r="313" ht="38.25" outlineLevel="1" spans="1:6">
      <c r="A313" s="5">
        <f t="shared" ref="A313:E313" si="101">A65</f>
        <v>63</v>
      </c>
      <c r="B313" s="6" t="str">
        <f t="shared" si="101"/>
        <v>Jogo de Soquetes e Ponteiras de Encaixe 1/4 Pol. -  Jogo com 33 Peças, sendo: 1 Estojo;  12 soquetes sextavados (4 mm, 4,5 mm, 5 mm, 5,5 mm, 6 mm, 7 mm, 8 mm, 9 mm, 10 mm, 11 mm, 12 mm e 13 mm) :: 1 catraca reversível :: 2 extensões (50 mm e 100 mm) :: 1 cabo T :: 1 cabo quadrado :: 1 junta universal :: 5 soquetes allen (3 mm, 4 mm, 5 mm, 6 mm e 8 mm) :: 5 soquetes fenda (3 mm, 4 mm, 5 mm, 6 mm e 7 mm) :: 2 soquetes phillips (PH1 e PH2) :: 3 chaves allen (1,5 mm, 2 mm e 2,5 mm)</v>
      </c>
      <c r="C313" s="5" t="str">
        <f t="shared" si="101"/>
        <v>UND</v>
      </c>
      <c r="D313" s="7">
        <f t="shared" si="101"/>
        <v>179.81</v>
      </c>
      <c r="E313" s="5">
        <f t="shared" si="101"/>
        <v>1</v>
      </c>
      <c r="F313" s="8">
        <f t="shared" si="91"/>
        <v>179.81</v>
      </c>
    </row>
    <row r="314" ht="25.5" outlineLevel="1" spans="1:6">
      <c r="A314" s="5">
        <f t="shared" ref="A314:E314" si="102">A67</f>
        <v>65</v>
      </c>
      <c r="B314" s="6" t="str">
        <f t="shared" si="102"/>
        <v>Lanterna Holofote Recarregável à Prova D'água - Recarregável Energia 110/250v -50/60Hz; Led durável com super brilho branco; Longo alcance de 500 metros; Potência: 30W 6000 lumens; Tensão da Bateria: 5.5V.; Autonomia da Bateria: 10 Horas; Tempo de Recarga: 8-12 Horas; Dimensões: 24,9 cm x 16,2 cm</v>
      </c>
      <c r="C314" s="5" t="str">
        <f t="shared" si="102"/>
        <v>UND</v>
      </c>
      <c r="D314" s="7">
        <f t="shared" si="102"/>
        <v>223.75</v>
      </c>
      <c r="E314" s="5">
        <f t="shared" si="102"/>
        <v>1</v>
      </c>
      <c r="F314" s="8">
        <f t="shared" si="91"/>
        <v>223.75</v>
      </c>
    </row>
    <row r="315" ht="38.25" outlineLevel="1" spans="1:6">
      <c r="A315" s="5">
        <f t="shared" ref="A315:E315" si="103">A76</f>
        <v>74</v>
      </c>
      <c r="B315" s="6" t="str">
        <f t="shared" si="103"/>
        <v>Multimetro Digital com Alicate Amperimetro - Realiza a medição de correntes, tensão, resistência e continuidade; Acompanha ponta de prova, bateria e um estojo exclusivo; Mede tensão contínua e alternada, corrente alternada até 1000A, resistência; Realiza teste de diodo e continuidade; Teste de continuidade com bipe; Com congelamento de leitura e picos; Chave seletora rotativa de funções</v>
      </c>
      <c r="C315" s="5" t="str">
        <f t="shared" si="103"/>
        <v>UND</v>
      </c>
      <c r="D315" s="7">
        <f t="shared" si="103"/>
        <v>162.11</v>
      </c>
      <c r="E315" s="5">
        <f t="shared" si="103"/>
        <v>1</v>
      </c>
      <c r="F315" s="8">
        <f t="shared" ref="F315:F316" si="104">TRUNC((E315*D315),2)</f>
        <v>162.11</v>
      </c>
    </row>
    <row r="316" ht="38.25" outlineLevel="1" spans="1:6">
      <c r="A316" s="5">
        <f t="shared" ref="A316:E316" si="105">A77</f>
        <v>75</v>
      </c>
      <c r="B316" s="6" t="str">
        <f t="shared" si="105"/>
        <v>Multímetro Digital Profissional Portátil - Realize medições de tensão contínua e alternada, corrente contínua, resistor, transistores e diodos; - Possui visor LCD 0,5” de altura e 3 1/2 dígitos; Alimentação: Bateria 9V (Inclusa), com indicação de bateria fraca; Acompanha cabos para teste; Desligamento Automático Após: Aprox. 20±10 minutos - Ideal para laboratórios, oficinas, bricolagem e uso doméstica; Aviso sonoro com Beep - Material emborrachado - Dimensões: 14 x 7,5 x 4 (AxLxC) - Peso: Aproximadamente 400g</v>
      </c>
      <c r="C316" s="5" t="str">
        <f t="shared" si="105"/>
        <v>UND</v>
      </c>
      <c r="D316" s="7">
        <f t="shared" si="105"/>
        <v>35.93</v>
      </c>
      <c r="E316" s="5">
        <f t="shared" si="105"/>
        <v>1</v>
      </c>
      <c r="F316" s="8">
        <f t="shared" si="104"/>
        <v>35.93</v>
      </c>
    </row>
    <row r="317" outlineLevel="1" spans="1:6">
      <c r="A317" s="5">
        <f t="shared" ref="A317:E317" si="106">A108</f>
        <v>106</v>
      </c>
      <c r="B317" s="6" t="str">
        <f t="shared" si="106"/>
        <v>Trena com Caixa Plástica Emborrachada 5 m - Com caixa plástica emborrachada; Comprimento: 5 metros; Largura da fita 3/4"</v>
      </c>
      <c r="C317" s="5" t="str">
        <f t="shared" si="106"/>
        <v>UND</v>
      </c>
      <c r="D317" s="7">
        <f t="shared" si="106"/>
        <v>19.25</v>
      </c>
      <c r="E317" s="5">
        <f t="shared" si="106"/>
        <v>1</v>
      </c>
      <c r="F317" s="8">
        <f t="shared" ref="F317" si="107">TRUNC((E317*D317),2)</f>
        <v>19.25</v>
      </c>
    </row>
    <row r="318" outlineLevel="1" spans="1:6">
      <c r="A318" s="5"/>
      <c r="B318" s="6"/>
      <c r="C318" s="5"/>
      <c r="D318" s="7"/>
      <c r="E318" s="5"/>
      <c r="F318" s="8"/>
    </row>
    <row r="319" spans="1:6">
      <c r="A319" s="15" t="s">
        <v>405</v>
      </c>
      <c r="B319" s="15"/>
      <c r="C319" s="15"/>
      <c r="D319" s="15"/>
      <c r="E319" s="15"/>
      <c r="F319" s="16">
        <f>SUM(F280:F318)</f>
        <v>2256.39</v>
      </c>
    </row>
    <row r="320" spans="1:6">
      <c r="A320" s="15" t="s">
        <v>406</v>
      </c>
      <c r="B320" s="15"/>
      <c r="C320" s="15"/>
      <c r="D320" s="15"/>
      <c r="E320" s="15"/>
      <c r="F320" s="16">
        <f>F319/12</f>
        <v>188.0325</v>
      </c>
    </row>
    <row r="322" spans="1:6">
      <c r="A322" s="1" t="s">
        <v>411</v>
      </c>
      <c r="B322" s="2"/>
      <c r="C322" s="1"/>
      <c r="D322" s="3"/>
      <c r="E322" s="1"/>
      <c r="F322" s="1"/>
    </row>
    <row r="323" outlineLevel="1" spans="1:6">
      <c r="A323" s="13" t="s">
        <v>23</v>
      </c>
      <c r="B323" s="13" t="s">
        <v>230</v>
      </c>
      <c r="C323" s="13" t="s">
        <v>267</v>
      </c>
      <c r="D323" s="13" t="s">
        <v>232</v>
      </c>
      <c r="E323" s="13" t="s">
        <v>233</v>
      </c>
      <c r="F323" s="13" t="s">
        <v>234</v>
      </c>
    </row>
    <row r="324" outlineLevel="1" spans="1:6">
      <c r="A324" s="5">
        <f>A3</f>
        <v>1</v>
      </c>
      <c r="B324" s="6" t="str">
        <f>B3</f>
        <v>Alavanca Redonda Corrugada 1" x 1,50 m - Material: aço corrugado CA50, Pontas Temperadas; Medidas: 1" x 1,50 m</v>
      </c>
      <c r="C324" s="5" t="str">
        <f>C3</f>
        <v>UND</v>
      </c>
      <c r="D324" s="7">
        <f>D3</f>
        <v>91.93</v>
      </c>
      <c r="E324" s="5">
        <f>E3</f>
        <v>1</v>
      </c>
      <c r="F324" s="8">
        <f t="shared" ref="F324:F355" si="108">TRUNC((E324*D324),2)</f>
        <v>91.93</v>
      </c>
    </row>
    <row r="325" outlineLevel="1" spans="1:6">
      <c r="A325" s="5">
        <f t="shared" ref="A325:E325" si="109">A4</f>
        <v>2</v>
      </c>
      <c r="B325" s="6" t="str">
        <f t="shared" si="109"/>
        <v>Alicate Bico Isolado 6'' - Material: Aço forjado; Cabo isolado para 1.000V; Meia Cana</v>
      </c>
      <c r="C325" s="5" t="str">
        <f t="shared" si="109"/>
        <v>UND</v>
      </c>
      <c r="D325" s="7">
        <f t="shared" si="109"/>
        <v>44.51</v>
      </c>
      <c r="E325" s="5">
        <f t="shared" si="109"/>
        <v>1</v>
      </c>
      <c r="F325" s="8">
        <f t="shared" si="108"/>
        <v>44.51</v>
      </c>
    </row>
    <row r="326" outlineLevel="1" spans="1:6">
      <c r="A326" s="5">
        <f t="shared" ref="A326:E326" si="110">A5</f>
        <v>3</v>
      </c>
      <c r="B326" s="6" t="str">
        <f t="shared" si="110"/>
        <v>Alicate Bomba-d'água Isolado 1.000 V 10" - Forjado em aço cromo vanádio; Acabamento fosfatizado; Possui 4 regulagens de abertura; Isolamento Elétrico de 1.000 V</v>
      </c>
      <c r="C326" s="5" t="str">
        <f t="shared" si="110"/>
        <v>UND</v>
      </c>
      <c r="D326" s="7">
        <f t="shared" si="110"/>
        <v>89.14</v>
      </c>
      <c r="E326" s="5">
        <f t="shared" si="110"/>
        <v>1</v>
      </c>
      <c r="F326" s="8">
        <f t="shared" si="108"/>
        <v>89.14</v>
      </c>
    </row>
    <row r="327" outlineLevel="1" spans="1:6">
      <c r="A327" s="5">
        <f t="shared" ref="A327:E327" si="111">A6</f>
        <v>4</v>
      </c>
      <c r="B327" s="6" t="str">
        <f t="shared" si="111"/>
        <v>Alicate Crimpador para terminal RJ 45/8 pinos, aço carbono, cabo plastificado.</v>
      </c>
      <c r="C327" s="5" t="str">
        <f t="shared" si="111"/>
        <v>UND</v>
      </c>
      <c r="D327" s="7">
        <f t="shared" si="111"/>
        <v>62.11</v>
      </c>
      <c r="E327" s="5">
        <f t="shared" si="111"/>
        <v>1</v>
      </c>
      <c r="F327" s="8">
        <f t="shared" si="108"/>
        <v>62.11</v>
      </c>
    </row>
    <row r="328" outlineLevel="1" spans="1:6">
      <c r="A328" s="5">
        <f t="shared" ref="A328:E328" si="112">A7</f>
        <v>5</v>
      </c>
      <c r="B328" s="6" t="str">
        <f t="shared" si="112"/>
        <v>Alicate de Corte Isolado 6" - Material: Aço Carbono; Cabo isolado para 1.000V; Corte Diagonal</v>
      </c>
      <c r="C328" s="5" t="str">
        <f t="shared" si="112"/>
        <v>UND</v>
      </c>
      <c r="D328" s="7">
        <f t="shared" si="112"/>
        <v>35.5</v>
      </c>
      <c r="E328" s="5">
        <f t="shared" si="112"/>
        <v>1</v>
      </c>
      <c r="F328" s="8">
        <f t="shared" si="108"/>
        <v>35.5</v>
      </c>
    </row>
    <row r="329" outlineLevel="1" spans="1:6">
      <c r="A329" s="5">
        <f t="shared" ref="A329:E329" si="113">A8</f>
        <v>6</v>
      </c>
      <c r="B329" s="6" t="str">
        <f t="shared" si="113"/>
        <v>Alicate de Pressão Isolado 10" - Material: Aço forjado; Cabo isolado; Mordente. CURVO</v>
      </c>
      <c r="C329" s="5" t="str">
        <f t="shared" si="113"/>
        <v>UND</v>
      </c>
      <c r="D329" s="7">
        <f t="shared" si="113"/>
        <v>33.17</v>
      </c>
      <c r="E329" s="5">
        <f t="shared" si="113"/>
        <v>1</v>
      </c>
      <c r="F329" s="8">
        <f t="shared" si="108"/>
        <v>33.17</v>
      </c>
    </row>
    <row r="330" ht="25.5" outlineLevel="1" spans="1:6">
      <c r="A330" s="5">
        <f t="shared" ref="A330:E330" si="114">A9</f>
        <v>7</v>
      </c>
      <c r="B330" s="6" t="str">
        <f t="shared" si="114"/>
        <v>Alicate Desencapador de Fios 6 Pol. - Material do corpo do alicate: Aço carbono; Capacidade do alicate desencapador: Cortar e prensar = 0,5 mm² - 6,0 mm² / Desencapar = 0,2 mm² - 6,0 mm² | Comprimento total do alicate: 6 pol - 152 mm.</v>
      </c>
      <c r="C330" s="5" t="str">
        <f t="shared" si="114"/>
        <v>UND</v>
      </c>
      <c r="D330" s="7">
        <f t="shared" si="114"/>
        <v>88.55</v>
      </c>
      <c r="E330" s="5">
        <f t="shared" si="114"/>
        <v>1</v>
      </c>
      <c r="F330" s="8">
        <f t="shared" si="108"/>
        <v>88.55</v>
      </c>
    </row>
    <row r="331" ht="25.5" outlineLevel="1" spans="1:6">
      <c r="A331" s="5">
        <f t="shared" ref="A331:E331" si="115">A10</f>
        <v>8</v>
      </c>
      <c r="B331" s="6" t="str">
        <f t="shared" si="115"/>
        <v>Alicate Prensa Terminais Pré-Isolados 7 Pol. - Material do corpo: Aço carbono; Aplicação:  prensar terminais pré-isolados tipo fêmea, macho, forquilha (garfo), anel e pino, para fios e cabos com bitolas de 0,5mm² a 6,0mm²; Possui regulador de pressão</v>
      </c>
      <c r="C331" s="5" t="str">
        <f t="shared" si="115"/>
        <v>UND</v>
      </c>
      <c r="D331" s="7">
        <f t="shared" si="115"/>
        <v>131.26</v>
      </c>
      <c r="E331" s="5">
        <f t="shared" si="115"/>
        <v>1</v>
      </c>
      <c r="F331" s="8">
        <f t="shared" si="108"/>
        <v>131.26</v>
      </c>
    </row>
    <row r="332" outlineLevel="1" spans="1:6">
      <c r="A332" s="5">
        <f t="shared" ref="A332:E332" si="116">A11</f>
        <v>9</v>
      </c>
      <c r="B332" s="6" t="str">
        <f t="shared" si="116"/>
        <v>Alicate Universal Isolado 8" - Material: Liga de aço; Formato ‎Reto;  Cabo Isolado para 1000V</v>
      </c>
      <c r="C332" s="5" t="str">
        <f t="shared" si="116"/>
        <v>UND</v>
      </c>
      <c r="D332" s="7">
        <f t="shared" si="116"/>
        <v>62.22</v>
      </c>
      <c r="E332" s="5">
        <f t="shared" si="116"/>
        <v>1</v>
      </c>
      <c r="F332" s="8">
        <f t="shared" si="108"/>
        <v>62.22</v>
      </c>
    </row>
    <row r="333" outlineLevel="1" spans="1:6">
      <c r="A333" s="5">
        <f t="shared" ref="A333:E333" si="117">A12</f>
        <v>10</v>
      </c>
      <c r="B333" s="6" t="str">
        <f t="shared" si="117"/>
        <v>Ancinho Metálico para Jardinagem - Fabricada em aço carbono; Pintura eletrostática a pó; Cabo em madeira; Medidas: 5 Pol.</v>
      </c>
      <c r="C333" s="5" t="str">
        <f t="shared" si="117"/>
        <v>UND</v>
      </c>
      <c r="D333" s="7">
        <f t="shared" si="117"/>
        <v>14.8</v>
      </c>
      <c r="E333" s="5">
        <f t="shared" si="117"/>
        <v>1</v>
      </c>
      <c r="F333" s="8">
        <f t="shared" si="108"/>
        <v>14.8</v>
      </c>
    </row>
    <row r="334" outlineLevel="1" spans="1:6">
      <c r="A334" s="5">
        <f t="shared" ref="A334:E334" si="118">A13</f>
        <v>11</v>
      </c>
      <c r="B334" s="6" t="str">
        <f t="shared" si="118"/>
        <v>Arco de Serra Fixo 12"-  com pintura eletrostática a pó na cor preta, lâmina de serra e cabo injetado em polipropileno</v>
      </c>
      <c r="C334" s="5" t="str">
        <f t="shared" si="118"/>
        <v>UND</v>
      </c>
      <c r="D334" s="7">
        <f t="shared" si="118"/>
        <v>29.54</v>
      </c>
      <c r="E334" s="5">
        <f t="shared" si="118"/>
        <v>1</v>
      </c>
      <c r="F334" s="8">
        <f t="shared" si="108"/>
        <v>29.54</v>
      </c>
    </row>
    <row r="335" outlineLevel="1" spans="1:6">
      <c r="A335" s="5">
        <f t="shared" ref="A335:E335" si="119">A14</f>
        <v>12</v>
      </c>
      <c r="B335" s="6" t="str">
        <f t="shared" si="119"/>
        <v>Bandeja de Pintura 23cm - Corpo fabricado em polipropileno, possui frisos removedores do excesso de tinta; Aplicação: Serviços de pinturas em geral; Medida: 23 cm</v>
      </c>
      <c r="C335" s="5" t="str">
        <f t="shared" si="119"/>
        <v>UND</v>
      </c>
      <c r="D335" s="7">
        <f t="shared" si="119"/>
        <v>7.43</v>
      </c>
      <c r="E335" s="5">
        <f t="shared" si="119"/>
        <v>1</v>
      </c>
      <c r="F335" s="8">
        <f t="shared" si="108"/>
        <v>7.43</v>
      </c>
    </row>
    <row r="336" outlineLevel="1" spans="1:6">
      <c r="A336" s="5">
        <f t="shared" ref="A336:E336" si="120">A15</f>
        <v>13</v>
      </c>
      <c r="B336" s="6" t="str">
        <f t="shared" si="120"/>
        <v>Broxa Retangular Plástica 18 cm x 7.5 cm - Material da Base: Plástico; Material do Cabo: Plástico; Material das Cerdas: Sintéticas; Medidas: 18 cm x 7. 5 cm x  65 mm</v>
      </c>
      <c r="C336" s="5" t="str">
        <f t="shared" si="120"/>
        <v>UND</v>
      </c>
      <c r="D336" s="7">
        <f t="shared" si="120"/>
        <v>7.61</v>
      </c>
      <c r="E336" s="5">
        <f t="shared" si="120"/>
        <v>1</v>
      </c>
      <c r="F336" s="8">
        <f t="shared" si="108"/>
        <v>7.61</v>
      </c>
    </row>
    <row r="337" outlineLevel="1" spans="1:6">
      <c r="A337" s="5">
        <f t="shared" ref="A337:E337" si="121">A16</f>
        <v>14</v>
      </c>
      <c r="B337" s="6" t="str">
        <f t="shared" si="121"/>
        <v>Caixa de ferramentas, chapa de aço carbono, 5 gavetas, com porta-cadeado.</v>
      </c>
      <c r="C337" s="5" t="str">
        <f t="shared" si="121"/>
        <v>UND</v>
      </c>
      <c r="D337" s="7">
        <f t="shared" si="121"/>
        <v>124.73</v>
      </c>
      <c r="E337" s="5">
        <f t="shared" si="121"/>
        <v>1</v>
      </c>
      <c r="F337" s="8">
        <f t="shared" si="108"/>
        <v>124.73</v>
      </c>
    </row>
    <row r="338" outlineLevel="1" spans="1:6">
      <c r="A338" s="5">
        <f t="shared" ref="A338:E338" si="122">A18</f>
        <v>16</v>
      </c>
      <c r="B338" s="6" t="str">
        <f t="shared" si="122"/>
        <v>Cavadeira Articulada - Material: Aço Carbono Especial; Cabo: Madeira (1,10 Metros); Tipo: Articulada; Dimensões (AxLxC): 12 cm x 11 cm x 129 cm.</v>
      </c>
      <c r="C338" s="5" t="str">
        <f t="shared" si="122"/>
        <v>UND</v>
      </c>
      <c r="D338" s="7">
        <f t="shared" si="122"/>
        <v>53.21</v>
      </c>
      <c r="E338" s="5">
        <f t="shared" si="122"/>
        <v>1</v>
      </c>
      <c r="F338" s="8">
        <f t="shared" si="108"/>
        <v>53.21</v>
      </c>
    </row>
    <row r="339" outlineLevel="1" spans="1:6">
      <c r="A339" s="5">
        <f t="shared" ref="A339:E339" si="123">A19</f>
        <v>17</v>
      </c>
      <c r="B339" s="6" t="str">
        <f t="shared" si="123"/>
        <v>Chave de Fenda 1/2 x 10 Pol. - Especificações Técnicas: Aço; Haste niquelada e cromada; Ponta fosfatizada; Medidas: 1,2 x 10 Pol.</v>
      </c>
      <c r="C339" s="5" t="str">
        <f t="shared" si="123"/>
        <v>UND</v>
      </c>
      <c r="D339" s="7">
        <f t="shared" si="123"/>
        <v>30.04</v>
      </c>
      <c r="E339" s="5">
        <f t="shared" si="123"/>
        <v>1</v>
      </c>
      <c r="F339" s="8">
        <f t="shared" si="108"/>
        <v>30.04</v>
      </c>
    </row>
    <row r="340" outlineLevel="1" spans="1:6">
      <c r="A340" s="5">
        <f t="shared" ref="A340:E340" si="124">A20</f>
        <v>18</v>
      </c>
      <c r="B340" s="6" t="str">
        <f t="shared" si="124"/>
        <v>Chave de Fenda 1/4 x 8 Pol. - Especificações Técnicas: Aço; Haste niquelada e cromada; Ponta fosfatizada; Medidas: 1/4 x 8 Pol.</v>
      </c>
      <c r="C340" s="5" t="str">
        <f t="shared" si="124"/>
        <v>UND</v>
      </c>
      <c r="D340" s="7">
        <f t="shared" si="124"/>
        <v>11.42</v>
      </c>
      <c r="E340" s="5">
        <f t="shared" si="124"/>
        <v>1</v>
      </c>
      <c r="F340" s="8">
        <f t="shared" si="108"/>
        <v>11.42</v>
      </c>
    </row>
    <row r="341" outlineLevel="1" spans="1:6">
      <c r="A341" s="5">
        <f t="shared" ref="A341:E341" si="125">A21</f>
        <v>19</v>
      </c>
      <c r="B341" s="6" t="str">
        <f t="shared" si="125"/>
        <v>Chave de Fenda 1/8 x 3'' - Fabricado em aço; Haste niquelada e cromada; Cabo em polipropileno; Ponta fosfatizada; Medidas: 1/8 x 3 Pol.</v>
      </c>
      <c r="C341" s="5" t="str">
        <f t="shared" si="125"/>
        <v>UND</v>
      </c>
      <c r="D341" s="7">
        <f t="shared" si="125"/>
        <v>3.17</v>
      </c>
      <c r="E341" s="5">
        <f t="shared" si="125"/>
        <v>1</v>
      </c>
      <c r="F341" s="8">
        <f t="shared" si="108"/>
        <v>3.17</v>
      </c>
    </row>
    <row r="342" outlineLevel="1" spans="1:6">
      <c r="A342" s="5">
        <f t="shared" ref="A342:E342" si="126">A22</f>
        <v>20</v>
      </c>
      <c r="B342" s="6" t="str">
        <f t="shared" si="126"/>
        <v>Chave de Fenda 3/16 x 8 Pol. - Especificações Técnicas: Aço; Haste niquelada e cromada; Ponta fosfatizada; Medidas: 3,16 x 8 Pol.</v>
      </c>
      <c r="C342" s="5" t="str">
        <f t="shared" si="126"/>
        <v>UND</v>
      </c>
      <c r="D342" s="7">
        <f t="shared" si="126"/>
        <v>10.97</v>
      </c>
      <c r="E342" s="5">
        <f t="shared" si="126"/>
        <v>1</v>
      </c>
      <c r="F342" s="8">
        <f t="shared" si="108"/>
        <v>10.97</v>
      </c>
    </row>
    <row r="343" outlineLevel="1" spans="1:6">
      <c r="A343" s="5">
        <f t="shared" ref="A343:E343" si="127">A23</f>
        <v>21</v>
      </c>
      <c r="B343" s="6" t="str">
        <f t="shared" si="127"/>
        <v>Chave de Fenda Cotoco 1/4 x 1.1/2 Pol. - Fabricado em aço; Haste niquelada e cromada; Cabo em polipropileno; Ponta fosfatizada; Medidas: 1/4 x 1.1/2 Pol.</v>
      </c>
      <c r="C343" s="5" t="str">
        <f t="shared" si="127"/>
        <v>UND</v>
      </c>
      <c r="D343" s="7">
        <f t="shared" si="127"/>
        <v>10.94</v>
      </c>
      <c r="E343" s="5">
        <f t="shared" si="127"/>
        <v>1</v>
      </c>
      <c r="F343" s="8">
        <f t="shared" si="108"/>
        <v>10.94</v>
      </c>
    </row>
    <row r="344" outlineLevel="1" spans="1:6">
      <c r="A344" s="5">
        <f t="shared" ref="A344:E344" si="128">A24</f>
        <v>22</v>
      </c>
      <c r="B344" s="6" t="str">
        <f t="shared" si="128"/>
        <v>Chave Grifo 18 Pol. - Material: ‎Ferro; Mordente em aço; Medida: 18” (450 mm); Abertura do mordente: 80mm</v>
      </c>
      <c r="C344" s="5" t="str">
        <f t="shared" si="128"/>
        <v>UND</v>
      </c>
      <c r="D344" s="7">
        <f t="shared" si="128"/>
        <v>59.55</v>
      </c>
      <c r="E344" s="5">
        <f t="shared" si="128"/>
        <v>1</v>
      </c>
      <c r="F344" s="8">
        <f t="shared" si="108"/>
        <v>59.55</v>
      </c>
    </row>
    <row r="345" ht="25.5" outlineLevel="1" spans="1:6">
      <c r="A345" s="5">
        <f t="shared" ref="A345:E345" si="129">A25</f>
        <v>23</v>
      </c>
      <c r="B345" s="6" t="str">
        <f t="shared" si="129"/>
        <v>Chave Inglesa 10 Pol. - Fabricada em aço; Acabamento cromado; Aplicação: apertar e soltar parafusos, porcas sextavadas ou quadradas; Abertura total da boca: 28 mm; Medida: 10 Pol.</v>
      </c>
      <c r="C345" s="5" t="str">
        <f t="shared" si="129"/>
        <v>UND</v>
      </c>
      <c r="D345" s="7">
        <f t="shared" si="129"/>
        <v>34.23</v>
      </c>
      <c r="E345" s="5">
        <f t="shared" si="129"/>
        <v>1</v>
      </c>
      <c r="F345" s="8">
        <f t="shared" si="108"/>
        <v>34.23</v>
      </c>
    </row>
    <row r="346" ht="25.5" outlineLevel="1" spans="1:6">
      <c r="A346" s="5">
        <f t="shared" ref="A346:E346" si="130">A26</f>
        <v>24</v>
      </c>
      <c r="B346" s="6" t="str">
        <f t="shared" si="130"/>
        <v>Chave inglesa 12 Pol. - Fabricada em aço; Acabamento cromado; Aplicação: apertar e soltar parafusos, porcas sextavadas ou quadradas; Abertura total da boca: 35 mm; Medida: 12 Pol.</v>
      </c>
      <c r="C346" s="5" t="str">
        <f t="shared" si="130"/>
        <v>UND</v>
      </c>
      <c r="D346" s="7">
        <f t="shared" si="130"/>
        <v>47.52</v>
      </c>
      <c r="E346" s="5">
        <f t="shared" si="130"/>
        <v>1</v>
      </c>
      <c r="F346" s="8">
        <f t="shared" si="108"/>
        <v>47.52</v>
      </c>
    </row>
    <row r="347" ht="25.5" outlineLevel="1" spans="1:6">
      <c r="A347" s="5">
        <f t="shared" ref="A347:E347" si="131">A27</f>
        <v>25</v>
      </c>
      <c r="B347" s="6" t="str">
        <f t="shared" si="131"/>
        <v>Chave Inglesa 8 Pol. -  Fabricada em aço; Acabamento cromado; Aplicação: apertar e soltar parafusos, porcas sextavadas ou quadradas; Abertura total da boca: 23 mm; Medida: 8 Pol.</v>
      </c>
      <c r="C347" s="5" t="str">
        <f t="shared" si="131"/>
        <v>UND</v>
      </c>
      <c r="D347" s="7">
        <f t="shared" si="131"/>
        <v>26.51</v>
      </c>
      <c r="E347" s="5">
        <f t="shared" si="131"/>
        <v>1</v>
      </c>
      <c r="F347" s="8">
        <f t="shared" si="108"/>
        <v>26.51</v>
      </c>
    </row>
    <row r="348" outlineLevel="1" spans="1:6">
      <c r="A348" s="5">
        <f t="shared" ref="A348:E348" si="132">A28</f>
        <v>26</v>
      </c>
      <c r="B348" s="6" t="str">
        <f t="shared" si="132"/>
        <v>Chave Phillips 1/4 X 10 Pol - Haste em aço cromo vanádio temperada; Acabamento cromado; Ponta fosfatizada e magnetizada; Cabo injetado; Medidas: 1/4 X 10 Pol.</v>
      </c>
      <c r="C348" s="5" t="str">
        <f t="shared" si="132"/>
        <v>UND</v>
      </c>
      <c r="D348" s="7">
        <f t="shared" si="132"/>
        <v>18.48</v>
      </c>
      <c r="E348" s="5">
        <f t="shared" si="132"/>
        <v>1</v>
      </c>
      <c r="F348" s="8">
        <f t="shared" si="108"/>
        <v>18.48</v>
      </c>
    </row>
    <row r="349" outlineLevel="1" spans="1:6">
      <c r="A349" s="5">
        <f t="shared" ref="A349:E349" si="133">A29</f>
        <v>27</v>
      </c>
      <c r="B349" s="6" t="str">
        <f t="shared" si="133"/>
        <v>Chave Phillips 1/4 x 5 Pol. - Haste em aço cromo vanádio temperada; Acabamento cromado; Ponta fosfatizada e magnetizada; Cabo injetado; Medidas: 1/4 x 5 Pol.</v>
      </c>
      <c r="C349" s="5" t="str">
        <f t="shared" si="133"/>
        <v>UND</v>
      </c>
      <c r="D349" s="7">
        <f t="shared" si="133"/>
        <v>11.05</v>
      </c>
      <c r="E349" s="5">
        <f t="shared" si="133"/>
        <v>1</v>
      </c>
      <c r="F349" s="8">
        <f t="shared" si="108"/>
        <v>11.05</v>
      </c>
    </row>
    <row r="350" outlineLevel="1" spans="1:6">
      <c r="A350" s="5">
        <f t="shared" ref="A350:E350" si="134">A30</f>
        <v>28</v>
      </c>
      <c r="B350" s="6" t="str">
        <f t="shared" si="134"/>
        <v>Chave Phillips 3/16 x 3 Pol. - Haste em aço cromo vanádio temperada; Acabamento cromado; Ponta fosfatizada e magnetizada; Cabo injetado; Medidas: 3/16 x 3 Pol.</v>
      </c>
      <c r="C350" s="5" t="str">
        <f t="shared" si="134"/>
        <v>UND</v>
      </c>
      <c r="D350" s="7">
        <f t="shared" si="134"/>
        <v>10.56</v>
      </c>
      <c r="E350" s="5">
        <f t="shared" si="134"/>
        <v>1</v>
      </c>
      <c r="F350" s="8">
        <f t="shared" si="108"/>
        <v>10.56</v>
      </c>
    </row>
    <row r="351" outlineLevel="1" spans="1:6">
      <c r="A351" s="5">
        <f t="shared" ref="A351:E351" si="135">A31</f>
        <v>29</v>
      </c>
      <c r="B351" s="6" t="str">
        <f t="shared" si="135"/>
        <v>Chave Phillips 3/16 x 8 pol. - Haste em aço cromo vanádio temperada; Acabamento cromado; Ponta fosfatizada e magnetizada; Cabo injetado; Medidas: 3/16 x 8"</v>
      </c>
      <c r="C351" s="5" t="str">
        <f t="shared" si="135"/>
        <v>UND</v>
      </c>
      <c r="D351" s="7">
        <f t="shared" si="135"/>
        <v>11.17</v>
      </c>
      <c r="E351" s="5">
        <f t="shared" si="135"/>
        <v>1</v>
      </c>
      <c r="F351" s="8">
        <f t="shared" si="108"/>
        <v>11.17</v>
      </c>
    </row>
    <row r="352" outlineLevel="1" spans="1:6">
      <c r="A352" s="5">
        <f t="shared" ref="A352:E352" si="136">A32</f>
        <v>30</v>
      </c>
      <c r="B352" s="6" t="str">
        <f t="shared" si="136"/>
        <v>Chave Phillips Cotoco 1/4 x 1.1/2 Pol. - Fabricado em aço; Haste niquelada e cromada; Cabo em polipropileno; Ponta fosfatizada; Medidas: 1/4 x 1.1/2 Pol.</v>
      </c>
      <c r="C352" s="5" t="str">
        <f t="shared" si="136"/>
        <v>UND</v>
      </c>
      <c r="D352" s="7">
        <f t="shared" si="136"/>
        <v>12.94</v>
      </c>
      <c r="E352" s="5">
        <f t="shared" si="136"/>
        <v>1</v>
      </c>
      <c r="F352" s="8">
        <f t="shared" si="108"/>
        <v>12.94</v>
      </c>
    </row>
    <row r="353" outlineLevel="1" spans="1:6">
      <c r="A353" s="5">
        <f t="shared" ref="A353:E353" si="137">A33</f>
        <v>31</v>
      </c>
      <c r="B353" s="6" t="str">
        <f t="shared" si="137"/>
        <v>Chave Phillips de 1/4 x 8 Pol. -  Haste em aço cromo vanádio temperada; Acabamento cromado; Ponta fosfatizada e magnetizada; Cabo injetado; Medidas: 1/4" x 8"</v>
      </c>
      <c r="C353" s="5" t="str">
        <f t="shared" si="137"/>
        <v>UND</v>
      </c>
      <c r="D353" s="7">
        <f t="shared" si="137"/>
        <v>13.87</v>
      </c>
      <c r="E353" s="5">
        <f t="shared" si="137"/>
        <v>1</v>
      </c>
      <c r="F353" s="8">
        <f t="shared" si="108"/>
        <v>13.87</v>
      </c>
    </row>
    <row r="354" outlineLevel="1" spans="1:6">
      <c r="A354" s="5">
        <f t="shared" ref="A354:E354" si="138">A34</f>
        <v>32</v>
      </c>
      <c r="B354" s="6" t="str">
        <f t="shared" si="138"/>
        <v>Chave Teste Elétrico - Material da haste da chave: Aço carbono; Acabamento da haste da chave: Niquelado; Tensão de trabalho da chave Teste: 100 V~ a 500 V~</v>
      </c>
      <c r="C354" s="5" t="str">
        <f t="shared" si="138"/>
        <v>UND</v>
      </c>
      <c r="D354" s="7">
        <f t="shared" si="138"/>
        <v>5.94</v>
      </c>
      <c r="E354" s="5">
        <f t="shared" si="138"/>
        <v>1</v>
      </c>
      <c r="F354" s="8">
        <f t="shared" si="108"/>
        <v>5.94</v>
      </c>
    </row>
    <row r="355" outlineLevel="1" spans="1:6">
      <c r="A355" s="5">
        <f t="shared" ref="A355:E355" si="139">A35</f>
        <v>33</v>
      </c>
      <c r="B355" s="6" t="str">
        <f t="shared" si="139"/>
        <v>Cinto porta ferramentas. Em nylon de alta resistência, com bolsos e cinto de fixação (engate plástico, possuir regulagem).</v>
      </c>
      <c r="C355" s="5" t="str">
        <f t="shared" si="139"/>
        <v>UND</v>
      </c>
      <c r="D355" s="7">
        <f t="shared" si="139"/>
        <v>156.51</v>
      </c>
      <c r="E355" s="5">
        <f t="shared" si="139"/>
        <v>1</v>
      </c>
      <c r="F355" s="8">
        <f t="shared" si="108"/>
        <v>156.51</v>
      </c>
    </row>
    <row r="356" outlineLevel="1" spans="1:6">
      <c r="A356" s="5">
        <f t="shared" ref="A356:E356" si="140">A36</f>
        <v>34</v>
      </c>
      <c r="B356" s="6" t="str">
        <f t="shared" si="140"/>
        <v>Colher de Pedreiro 9 Pol. - Cabo de Madeira - Fabricada em aço carbono; Pintura Eletrostática a Pó; Lâmina com tamanho 9";  Guarnição Metálica</v>
      </c>
      <c r="C356" s="5" t="str">
        <f t="shared" si="140"/>
        <v>UND</v>
      </c>
      <c r="D356" s="7">
        <f t="shared" si="140"/>
        <v>17.12</v>
      </c>
      <c r="E356" s="5">
        <f t="shared" si="140"/>
        <v>1</v>
      </c>
      <c r="F356" s="8">
        <f t="shared" ref="F356:F387" si="141">TRUNC((E356*D356),2)</f>
        <v>17.12</v>
      </c>
    </row>
    <row r="357" outlineLevel="1" spans="1:6">
      <c r="A357" s="5">
        <f t="shared" ref="A357:E357" si="142">A37</f>
        <v>35</v>
      </c>
      <c r="B357" s="6" t="str">
        <f t="shared" si="142"/>
        <v>Desempenadeira de Aço Lisa 250 mm X 120 mm - Material da chapa: Aço; Material do Cabo: Madeira ou Polipropileno; Uso: aplicação de calfino e massa corrida</v>
      </c>
      <c r="C357" s="5" t="str">
        <f t="shared" si="142"/>
        <v>UND</v>
      </c>
      <c r="D357" s="7">
        <f t="shared" si="142"/>
        <v>17.27</v>
      </c>
      <c r="E357" s="5">
        <f t="shared" si="142"/>
        <v>1</v>
      </c>
      <c r="F357" s="8">
        <f t="shared" si="141"/>
        <v>17.27</v>
      </c>
    </row>
    <row r="358" outlineLevel="1" spans="1:6">
      <c r="A358" s="5">
        <f t="shared" ref="A358:E358" si="143">A38</f>
        <v>36</v>
      </c>
      <c r="B358" s="6" t="str">
        <f t="shared" si="143"/>
        <v>Desempenadeira de Madeira 120 mm x 200 mm - Material: Madeira; Medidas: 120 mm x 200 mm; Aplicação: aplicar, nivelar e espalhar uniformemente rebocos.</v>
      </c>
      <c r="C358" s="5" t="str">
        <f t="shared" si="143"/>
        <v>UND</v>
      </c>
      <c r="D358" s="7">
        <f t="shared" si="143"/>
        <v>15.8</v>
      </c>
      <c r="E358" s="5">
        <f t="shared" si="143"/>
        <v>1</v>
      </c>
      <c r="F358" s="8">
        <f t="shared" si="141"/>
        <v>15.8</v>
      </c>
    </row>
    <row r="359" outlineLevel="1" spans="1:6">
      <c r="A359" s="5">
        <f t="shared" ref="A359:E359" si="144">A39</f>
        <v>37</v>
      </c>
      <c r="B359" s="6" t="str">
        <f t="shared" si="144"/>
        <v>Desempenadeira de Madeira 140 mm x 260 mm - Material: Madeira; Medidas: 140 mm x 260 mm; Aplicação: aplicar, nivelar e espalhar uniformemente rebocos.</v>
      </c>
      <c r="C359" s="5" t="str">
        <f t="shared" si="144"/>
        <v>UND</v>
      </c>
      <c r="D359" s="7">
        <f t="shared" si="144"/>
        <v>17.34</v>
      </c>
      <c r="E359" s="5">
        <f t="shared" si="144"/>
        <v>1</v>
      </c>
      <c r="F359" s="8">
        <f t="shared" si="141"/>
        <v>17.34</v>
      </c>
    </row>
    <row r="360" ht="25.5" outlineLevel="1" spans="1:6">
      <c r="A360" s="5">
        <f t="shared" ref="A360:E360" si="145">A40</f>
        <v>38</v>
      </c>
      <c r="B360" s="6" t="str">
        <f t="shared" si="145"/>
        <v>Desempenadeira em Aço Dentada 400 mm x 120 mm - Fabricada em aço; Empunhadura em madeira com haste metálica; Espaçamento entre os dentes: 10mm; Medidas: 400 mm x 120 mm</v>
      </c>
      <c r="C360" s="5" t="str">
        <f t="shared" si="145"/>
        <v>UND</v>
      </c>
      <c r="D360" s="7">
        <f t="shared" si="145"/>
        <v>36.4</v>
      </c>
      <c r="E360" s="5">
        <f t="shared" si="145"/>
        <v>1</v>
      </c>
      <c r="F360" s="8">
        <f t="shared" si="141"/>
        <v>36.4</v>
      </c>
    </row>
    <row r="361" ht="25.5" outlineLevel="1" spans="1:6">
      <c r="A361" s="5">
        <f t="shared" ref="A361:E361" si="146">A41</f>
        <v>39</v>
      </c>
      <c r="B361" s="6" t="str">
        <f t="shared" si="146"/>
        <v>Desentupidor de Canos e Encanamentos Espiral - Material: aço; Aplicação: Desentupimento de caixas de inspeção, calhas, saídas de vaso sanitário, tubulação de esgoto e tubulações; Com mola Rotativa; Dimensões: 5 m</v>
      </c>
      <c r="C361" s="5" t="str">
        <f t="shared" si="146"/>
        <v>UND</v>
      </c>
      <c r="D361" s="7">
        <f t="shared" si="146"/>
        <v>50.12</v>
      </c>
      <c r="E361" s="5">
        <f t="shared" si="146"/>
        <v>1</v>
      </c>
      <c r="F361" s="8">
        <f t="shared" si="141"/>
        <v>50.12</v>
      </c>
    </row>
    <row r="362" outlineLevel="1" spans="1:6">
      <c r="A362" s="5">
        <f t="shared" ref="A362:E362" si="147">A42</f>
        <v>40</v>
      </c>
      <c r="B362" s="6" t="str">
        <f t="shared" si="147"/>
        <v>Desentupidor de Pia Sanfonada - Material: Borracha Flexível , Cor: Preta , Material Cabo: Plástico Resistente , Comprimento Cabo: 20 cm, Tipo: Sanfonado</v>
      </c>
      <c r="C362" s="5" t="str">
        <f t="shared" si="147"/>
        <v>UND</v>
      </c>
      <c r="D362" s="7">
        <f t="shared" si="147"/>
        <v>5.85</v>
      </c>
      <c r="E362" s="5">
        <f t="shared" si="147"/>
        <v>1</v>
      </c>
      <c r="F362" s="8">
        <f t="shared" si="141"/>
        <v>5.85</v>
      </c>
    </row>
    <row r="363" outlineLevel="1" spans="1:6">
      <c r="A363" s="5">
        <f t="shared" ref="A363:E363" si="148">A43</f>
        <v>41</v>
      </c>
      <c r="B363" s="6" t="str">
        <f t="shared" si="148"/>
        <v>Desentupidor de Vaso Sanitário - Material: Borracha Flexível , Comprimento Cabo: 50 cm, Altura: 10 cm, Cor: Preta , Diâmetro: 16 cm, Material Cabo: Madeira</v>
      </c>
      <c r="C363" s="5" t="str">
        <f t="shared" si="148"/>
        <v>UND</v>
      </c>
      <c r="D363" s="7">
        <f t="shared" si="148"/>
        <v>19.39</v>
      </c>
      <c r="E363" s="5">
        <f t="shared" si="148"/>
        <v>1</v>
      </c>
      <c r="F363" s="8">
        <f t="shared" si="141"/>
        <v>19.39</v>
      </c>
    </row>
    <row r="364" outlineLevel="1" spans="1:6">
      <c r="A364" s="5">
        <f t="shared" ref="A364:E364" si="149">A44</f>
        <v>42</v>
      </c>
      <c r="B364" s="6" t="str">
        <f t="shared" si="149"/>
        <v>Diamante Rodel Ø7 x 80mm - Haste em aço carbono zincado com disco de carboneto de tungstênio (wídia)</v>
      </c>
      <c r="C364" s="5" t="str">
        <f t="shared" si="149"/>
        <v>UND</v>
      </c>
      <c r="D364" s="7">
        <f t="shared" si="149"/>
        <v>16.05</v>
      </c>
      <c r="E364" s="5">
        <f t="shared" si="149"/>
        <v>1</v>
      </c>
      <c r="F364" s="8">
        <f t="shared" si="141"/>
        <v>16.05</v>
      </c>
    </row>
    <row r="365" outlineLevel="1" spans="1:6">
      <c r="A365" s="5">
        <f t="shared" ref="A365:E365" si="150">A45</f>
        <v>43</v>
      </c>
      <c r="B365" s="6" t="str">
        <f t="shared" si="150"/>
        <v>Enxada Estreita Cabo 145cm -  Material: Metal; Cabo em Madeira; Mediadas: Largura 24 cm; Comprimento 145 cm</v>
      </c>
      <c r="C365" s="5" t="str">
        <f t="shared" si="150"/>
        <v>UND</v>
      </c>
      <c r="D365" s="7">
        <f t="shared" si="150"/>
        <v>67.51</v>
      </c>
      <c r="E365" s="5">
        <f t="shared" si="150"/>
        <v>1</v>
      </c>
      <c r="F365" s="8">
        <f t="shared" si="141"/>
        <v>67.51</v>
      </c>
    </row>
    <row r="366" outlineLevel="1" spans="1:6">
      <c r="A366" s="5">
        <f t="shared" ref="A366:E366" si="151">A46</f>
        <v>44</v>
      </c>
      <c r="B366" s="6" t="str">
        <f t="shared" si="151"/>
        <v>Espátula de Aço 100 mm - Espátula com lâmina de aço inox, largura 100 mm, e cabo de madeira tratada.</v>
      </c>
      <c r="C366" s="5" t="str">
        <f t="shared" si="151"/>
        <v>UND</v>
      </c>
      <c r="D366" s="7">
        <f t="shared" si="151"/>
        <v>11.48</v>
      </c>
      <c r="E366" s="5">
        <f t="shared" si="151"/>
        <v>1</v>
      </c>
      <c r="F366" s="8">
        <f t="shared" si="141"/>
        <v>11.48</v>
      </c>
    </row>
    <row r="367" outlineLevel="1" spans="1:6">
      <c r="A367" s="5">
        <f t="shared" ref="A367:E367" si="152">A47</f>
        <v>45</v>
      </c>
      <c r="B367" s="6" t="str">
        <f t="shared" si="152"/>
        <v>Espátula Dentada 10 cm - Material: Polipropileno; Aplicação: Acabamento de texturas decorativas.</v>
      </c>
      <c r="C367" s="5" t="str">
        <f t="shared" si="152"/>
        <v>UND</v>
      </c>
      <c r="D367" s="7">
        <f t="shared" si="152"/>
        <v>4.3</v>
      </c>
      <c r="E367" s="5">
        <f t="shared" si="152"/>
        <v>1</v>
      </c>
      <c r="F367" s="8">
        <f t="shared" si="141"/>
        <v>4.3</v>
      </c>
    </row>
    <row r="368" outlineLevel="1" spans="1:6">
      <c r="A368" s="5">
        <f t="shared" ref="A368:E368" si="153">A48</f>
        <v>46</v>
      </c>
      <c r="B368" s="6" t="str">
        <f t="shared" si="153"/>
        <v>Esquadro em Aço 12 Pol. - Material: Aço Temperado; Cabo em Plástico Injetado; Tamanho: 12Pol. (30cm); Graduação: mm / pol.;  Marcação de peças em ângulos de 45° e 90°</v>
      </c>
      <c r="C368" s="5" t="str">
        <f t="shared" si="153"/>
        <v>UND</v>
      </c>
      <c r="D368" s="7">
        <f t="shared" si="153"/>
        <v>20.65</v>
      </c>
      <c r="E368" s="5">
        <f t="shared" si="153"/>
        <v>1</v>
      </c>
      <c r="F368" s="8">
        <f t="shared" si="141"/>
        <v>20.65</v>
      </c>
    </row>
    <row r="369" ht="25.5" outlineLevel="1" spans="1:6">
      <c r="A369" s="5">
        <f t="shared" ref="A369:E369" si="154">A49</f>
        <v>47</v>
      </c>
      <c r="B369" s="6" t="str">
        <f t="shared" si="154"/>
        <v>Estilete Profissional - Material do Corpo do Estilete: Metálico revestido com borracha termoplástica; Tipo da Lâmina: Reta segmentada; Comprimento Total: 200 mm; Largura da Lâmina (mm): 25</v>
      </c>
      <c r="C369" s="5" t="str">
        <f t="shared" si="154"/>
        <v>UND</v>
      </c>
      <c r="D369" s="7">
        <f t="shared" si="154"/>
        <v>32.44</v>
      </c>
      <c r="E369" s="5">
        <f t="shared" si="154"/>
        <v>1</v>
      </c>
      <c r="F369" s="8">
        <f t="shared" si="141"/>
        <v>32.44</v>
      </c>
    </row>
    <row r="370" ht="25.5" outlineLevel="1" spans="1:6">
      <c r="A370" s="5">
        <f t="shared" ref="A370:E370" si="155">A50</f>
        <v>48</v>
      </c>
      <c r="B370" s="6" t="str">
        <f t="shared" si="155"/>
        <v>Extensão Elétrica 10 m - Cabo PP Plano 2x1,00mm²; Plugues, Tomadas e Cabos certificados pelo Inmetro; Material Antichama; Condutor de Cobre 99,9% Puro; 127V - 1100W | 220V - 2200W</v>
      </c>
      <c r="C370" s="5" t="str">
        <f t="shared" si="155"/>
        <v>UND</v>
      </c>
      <c r="D370" s="7">
        <f t="shared" si="155"/>
        <v>57.2</v>
      </c>
      <c r="E370" s="5">
        <f t="shared" si="155"/>
        <v>2</v>
      </c>
      <c r="F370" s="8">
        <f t="shared" si="141"/>
        <v>114.4</v>
      </c>
    </row>
    <row r="371" outlineLevel="1" spans="1:6">
      <c r="A371" s="5">
        <f t="shared" ref="A371:E371" si="156">A51</f>
        <v>49</v>
      </c>
      <c r="B371" s="6" t="str">
        <f t="shared" si="156"/>
        <v>Facão 14 Pol. - Fabricado em aço com alto teor de carbono, Comprimento da lâmina do facão: 14 "; Material do cabo do facão: Madeira</v>
      </c>
      <c r="C371" s="5" t="str">
        <f t="shared" si="156"/>
        <v>UND</v>
      </c>
      <c r="D371" s="7">
        <f t="shared" si="156"/>
        <v>23.51</v>
      </c>
      <c r="E371" s="5">
        <f t="shared" si="156"/>
        <v>1</v>
      </c>
      <c r="F371" s="8">
        <f t="shared" si="141"/>
        <v>23.51</v>
      </c>
    </row>
    <row r="372" outlineLevel="1" spans="1:6">
      <c r="A372" s="5">
        <f t="shared" ref="A372:E372" si="157">A52</f>
        <v>50</v>
      </c>
      <c r="B372" s="6" t="str">
        <f t="shared" si="157"/>
        <v>Ferro De Soldar 60w x 220v - Ferro de solda com potência de 60 watts; Voltagem 220 v; Inclui suporte</v>
      </c>
      <c r="C372" s="5" t="str">
        <f t="shared" si="157"/>
        <v>UND</v>
      </c>
      <c r="D372" s="7">
        <f t="shared" si="157"/>
        <v>31.86</v>
      </c>
      <c r="E372" s="5">
        <f t="shared" si="157"/>
        <v>1</v>
      </c>
      <c r="F372" s="8">
        <f t="shared" si="141"/>
        <v>31.86</v>
      </c>
    </row>
    <row r="373" outlineLevel="1" spans="1:6">
      <c r="A373" s="5">
        <f t="shared" ref="A373:E373" si="158">A53</f>
        <v>51</v>
      </c>
      <c r="B373" s="6" t="str">
        <f t="shared" si="158"/>
        <v>Garfo Metálico para Jardinagem 28,3 cm - Fabricada em aço carbono; Pintura eletrostática pó; Cabo em madeira; Medidas: 283 x 72x 49 mm</v>
      </c>
      <c r="C373" s="5" t="str">
        <f t="shared" si="158"/>
        <v>UND</v>
      </c>
      <c r="D373" s="7">
        <f t="shared" si="158"/>
        <v>14.91</v>
      </c>
      <c r="E373" s="5">
        <f t="shared" si="158"/>
        <v>1</v>
      </c>
      <c r="F373" s="8">
        <f t="shared" si="141"/>
        <v>14.91</v>
      </c>
    </row>
    <row r="374" ht="25.5" outlineLevel="1" spans="1:6">
      <c r="A374" s="5">
        <f t="shared" ref="A374:E374" si="159">A54</f>
        <v>52</v>
      </c>
      <c r="B374" s="6" t="str">
        <f t="shared" si="159"/>
        <v>Grampos 10mm 20GA para Grampeadores Pneumáticos - Grampos 10mm para grampeadores pneumáticos; Dimensões: Largura: 11,2mm - Espessura: 0,6mm, Embalagem com 5.000 peças</v>
      </c>
      <c r="C374" s="5" t="str">
        <f t="shared" si="159"/>
        <v>UND</v>
      </c>
      <c r="D374" s="7">
        <f t="shared" si="159"/>
        <v>25.84</v>
      </c>
      <c r="E374" s="5">
        <f t="shared" si="159"/>
        <v>1</v>
      </c>
      <c r="F374" s="8">
        <f t="shared" si="141"/>
        <v>25.84</v>
      </c>
    </row>
    <row r="375" ht="25.5" outlineLevel="1" spans="1:6">
      <c r="A375" s="5">
        <f t="shared" ref="A375:E375" si="160">A55</f>
        <v>53</v>
      </c>
      <c r="B375" s="6" t="str">
        <f t="shared" si="160"/>
        <v>Jogo de 5 Acessórios de Pintura para Compressor de Ar - Indicado para utilização em pintura, limpeza, calibração de pneus e lubrificação de peças. Composto por pistola pneumática, pistola para limpeza, mangueira de ar espiral, calibrador de pneus com manômetro e pulverizador pneumático com bico longo.</v>
      </c>
      <c r="C375" s="5" t="str">
        <f t="shared" si="160"/>
        <v>UND</v>
      </c>
      <c r="D375" s="7">
        <f t="shared" si="160"/>
        <v>145.26</v>
      </c>
      <c r="E375" s="5">
        <f t="shared" si="160"/>
        <v>1</v>
      </c>
      <c r="F375" s="8">
        <f t="shared" si="141"/>
        <v>145.26</v>
      </c>
    </row>
    <row r="376" outlineLevel="1" spans="1:6">
      <c r="A376" s="5">
        <f t="shared" ref="A376:E376" si="161">A56</f>
        <v>54</v>
      </c>
      <c r="B376" s="6" t="str">
        <f t="shared" si="161"/>
        <v>Jogo de Brocas 3 Pontas para Madeira com 8 Peças - Material em aço carbono, Composto por 8 peças: Brocas 3 pontas: 3,0 - 4,0 - 5,0 - 6,0 - 7,0 - 8,0 - 9,0 e 10,0 mm</v>
      </c>
      <c r="C376" s="5" t="str">
        <f t="shared" si="161"/>
        <v>UND</v>
      </c>
      <c r="D376" s="7">
        <f t="shared" si="161"/>
        <v>11.02</v>
      </c>
      <c r="E376" s="5">
        <f t="shared" si="161"/>
        <v>1</v>
      </c>
      <c r="F376" s="8">
        <f t="shared" si="141"/>
        <v>11.02</v>
      </c>
    </row>
    <row r="377" ht="25.5" outlineLevel="1" spans="1:6">
      <c r="A377" s="5">
        <f t="shared" ref="A377:E377" si="162">A57</f>
        <v>55</v>
      </c>
      <c r="B377" s="6" t="str">
        <f t="shared" si="162"/>
        <v>Jogo de Brocas Chatas de Aço Carbono para Madeira 1/4-1Pol - Jogo de brocas chatas de aço carbono para madeira, indicado para lâminas finas de madeira e derivados, sendo: Jogo com 7 peças, com medidas: 1/4", 5/16", 3/8", 1/2", 5/8", 3/4", 1"</v>
      </c>
      <c r="C377" s="5" t="str">
        <f t="shared" si="162"/>
        <v>UND</v>
      </c>
      <c r="D377" s="7">
        <f t="shared" si="162"/>
        <v>51.14</v>
      </c>
      <c r="E377" s="5">
        <f t="shared" si="162"/>
        <v>1</v>
      </c>
      <c r="F377" s="8">
        <f t="shared" si="141"/>
        <v>51.14</v>
      </c>
    </row>
    <row r="378" ht="25.5" outlineLevel="1" spans="1:6">
      <c r="A378" s="5">
        <f t="shared" ref="A378:E378" si="163">A58</f>
        <v>56</v>
      </c>
      <c r="B378" s="6" t="str">
        <f t="shared" si="163"/>
        <v>Jogo de Brocas de aço rápido de 1/16 a 3/8 Pol. com 21 Peças - Acompanha estojo plástico com marcações de medidas, para armazenamento das ferramentas; Medidas das peças: 1/16 - 5/64 - 3/32 - 7/64 - 1/8 - 9/64 - 5/32 - 11/64 - 3/16 -  13/64 - 7/32 - 15/64 - 1/4 - 17/64 - 9/32 - 19/64 - 5/16 - 21/64 - 11/32 - 23/64 - 3/8”</v>
      </c>
      <c r="C378" s="5" t="str">
        <f t="shared" si="163"/>
        <v>UND</v>
      </c>
      <c r="D378" s="7">
        <f t="shared" si="163"/>
        <v>336.05</v>
      </c>
      <c r="E378" s="5">
        <f t="shared" si="163"/>
        <v>1</v>
      </c>
      <c r="F378" s="8">
        <f t="shared" si="141"/>
        <v>336.05</v>
      </c>
    </row>
    <row r="379" outlineLevel="1" spans="1:6">
      <c r="A379" s="5">
        <f t="shared" ref="A379:E379" si="164">A59</f>
        <v>57</v>
      </c>
      <c r="B379" s="6" t="str">
        <f t="shared" si="164"/>
        <v>Jogo de brocas SDS Plus, 5 peças, de 6 a 10mm, uso concreto.</v>
      </c>
      <c r="C379" s="5" t="str">
        <f t="shared" si="164"/>
        <v>UND</v>
      </c>
      <c r="D379" s="7">
        <f t="shared" si="164"/>
        <v>37.17</v>
      </c>
      <c r="E379" s="5">
        <f t="shared" si="164"/>
        <v>1</v>
      </c>
      <c r="F379" s="8">
        <f t="shared" si="141"/>
        <v>37.17</v>
      </c>
    </row>
    <row r="380" ht="25.5" outlineLevel="1" spans="1:6">
      <c r="A380" s="5">
        <f t="shared" ref="A380:E380" si="165">A60</f>
        <v>58</v>
      </c>
      <c r="B380" s="6" t="str">
        <f t="shared" si="165"/>
        <v>Jogo de Brocas Widea 3 a 10mm - Acabamento brilhante; Aplicações em construção civil/alvenaria; Acompanha estojo plástico com marcações de medidas, para armazenamento das ferramentas; Contém 08 peças, sendo de medidas:- 3mm – 4mm – 5mm – 6mm – 7mm – 8mm – 9mm – 10mm</v>
      </c>
      <c r="C380" s="5" t="str">
        <f t="shared" si="165"/>
        <v>UND</v>
      </c>
      <c r="D380" s="7">
        <f t="shared" si="165"/>
        <v>60.38</v>
      </c>
      <c r="E380" s="5">
        <f t="shared" si="165"/>
        <v>1</v>
      </c>
      <c r="F380" s="8">
        <f t="shared" si="141"/>
        <v>60.38</v>
      </c>
    </row>
    <row r="381" outlineLevel="1" spans="1:6">
      <c r="A381" s="5">
        <f t="shared" ref="A381:E381" si="166">A61</f>
        <v>59</v>
      </c>
      <c r="B381" s="6" t="str">
        <f t="shared" si="166"/>
        <v>Jogo de Chave Allen com 9 Peças - Fabricado em aço cromo - vanádio; Acabamento  fosfatizada e escurecida; Medidas das Chaves: 1.5, 2, 2.5, 3, 4, 5, 6, 8 e 10 mm</v>
      </c>
      <c r="C381" s="5" t="str">
        <f t="shared" si="166"/>
        <v>UND</v>
      </c>
      <c r="D381" s="7">
        <f t="shared" si="166"/>
        <v>21.91</v>
      </c>
      <c r="E381" s="5">
        <f t="shared" si="166"/>
        <v>1</v>
      </c>
      <c r="F381" s="8">
        <f t="shared" si="141"/>
        <v>21.91</v>
      </c>
    </row>
    <row r="382" outlineLevel="1" spans="1:6">
      <c r="A382" s="5">
        <f t="shared" ref="A382:E382" si="167">A62</f>
        <v>60</v>
      </c>
      <c r="B382" s="6" t="str">
        <f t="shared" si="167"/>
        <v>Jogo de Chave Combinada Boca/Estria - Material: Aço Forjado; Composto por 12 chaves; Medidas das chaves: 6mm a 22mm</v>
      </c>
      <c r="C382" s="5" t="str">
        <f t="shared" si="167"/>
        <v>UND</v>
      </c>
      <c r="D382" s="7">
        <f t="shared" si="167"/>
        <v>58.48</v>
      </c>
      <c r="E382" s="5">
        <f t="shared" si="167"/>
        <v>1</v>
      </c>
      <c r="F382" s="8">
        <f t="shared" si="141"/>
        <v>58.48</v>
      </c>
    </row>
    <row r="383" outlineLevel="1" spans="1:6">
      <c r="A383" s="5">
        <f t="shared" ref="A383:E383" si="168">A63</f>
        <v>61</v>
      </c>
      <c r="B383" s="6" t="str">
        <f t="shared" si="168"/>
        <v>Jogo de chave Tork Longa_T10 - T50 (9 peças)</v>
      </c>
      <c r="C383" s="5" t="str">
        <f t="shared" si="168"/>
        <v>UND</v>
      </c>
      <c r="D383" s="7">
        <f t="shared" si="168"/>
        <v>31.66</v>
      </c>
      <c r="E383" s="5">
        <f t="shared" si="168"/>
        <v>1</v>
      </c>
      <c r="F383" s="8">
        <f t="shared" si="141"/>
        <v>31.66</v>
      </c>
    </row>
    <row r="384" ht="25.5" outlineLevel="1" spans="1:6">
      <c r="A384" s="5">
        <f t="shared" ref="A384:E384" si="169">A64</f>
        <v>62</v>
      </c>
      <c r="B384" s="6" t="str">
        <f t="shared" si="169"/>
        <v>Jogo de Serras Copo 6 Peças - Fabricados em aço carbono; Aplicação: Furar madeiras em geral, gesso, DryWall, placas de acrílico, PVC e plásticos; Conteúdo: Serra copos: 32 /38 / 44 / 54 mm; 1 Chave allen de fixação; 1 Broca de centro</v>
      </c>
      <c r="C384" s="5" t="str">
        <f t="shared" si="169"/>
        <v>UND</v>
      </c>
      <c r="D384" s="7">
        <f t="shared" si="169"/>
        <v>19.27</v>
      </c>
      <c r="E384" s="5">
        <f t="shared" si="169"/>
        <v>1</v>
      </c>
      <c r="F384" s="8">
        <f t="shared" si="141"/>
        <v>19.27</v>
      </c>
    </row>
    <row r="385" ht="38.25" outlineLevel="1" spans="1:6">
      <c r="A385" s="5">
        <f t="shared" ref="A385:E385" si="170">A65</f>
        <v>63</v>
      </c>
      <c r="B385" s="6" t="str">
        <f t="shared" si="170"/>
        <v>Jogo de Soquetes e Ponteiras de Encaixe 1/4 Pol. -  Jogo com 33 Peças, sendo: 1 Estojo;  12 soquetes sextavados (4 mm, 4,5 mm, 5 mm, 5,5 mm, 6 mm, 7 mm, 8 mm, 9 mm, 10 mm, 11 mm, 12 mm e 13 mm) :: 1 catraca reversível :: 2 extensões (50 mm e 100 mm) :: 1 cabo T :: 1 cabo quadrado :: 1 junta universal :: 5 soquetes allen (3 mm, 4 mm, 5 mm, 6 mm e 8 mm) :: 5 soquetes fenda (3 mm, 4 mm, 5 mm, 6 mm e 7 mm) :: 2 soquetes phillips (PH1 e PH2) :: 3 chaves allen (1,5 mm, 2 mm e 2,5 mm)</v>
      </c>
      <c r="C385" s="5" t="str">
        <f t="shared" si="170"/>
        <v>UND</v>
      </c>
      <c r="D385" s="7">
        <f t="shared" si="170"/>
        <v>179.81</v>
      </c>
      <c r="E385" s="5">
        <f t="shared" si="170"/>
        <v>1</v>
      </c>
      <c r="F385" s="8">
        <f t="shared" si="141"/>
        <v>179.81</v>
      </c>
    </row>
    <row r="386" outlineLevel="1" spans="1:6">
      <c r="A386" s="5">
        <f t="shared" ref="A386:E386" si="171">A66</f>
        <v>64</v>
      </c>
      <c r="B386" s="6" t="str">
        <f t="shared" si="171"/>
        <v>Kit 5 molas para Curvar tubos (1/4’, 3/8’, 1/2’, 5/8’, 5/16’) , comprimento total de 30 cm a 35cm, Marca EOS ou similar. uso ar condicionado/refrigeração.</v>
      </c>
      <c r="C386" s="5" t="str">
        <f t="shared" si="171"/>
        <v>UND</v>
      </c>
      <c r="D386" s="7">
        <f t="shared" si="171"/>
        <v>168.05</v>
      </c>
      <c r="E386" s="5">
        <f t="shared" si="171"/>
        <v>1</v>
      </c>
      <c r="F386" s="8">
        <f t="shared" si="141"/>
        <v>168.05</v>
      </c>
    </row>
    <row r="387" ht="25.5" outlineLevel="1" spans="1:6">
      <c r="A387" s="5">
        <f t="shared" ref="A387:E387" si="172">A67</f>
        <v>65</v>
      </c>
      <c r="B387" s="6" t="str">
        <f t="shared" si="172"/>
        <v>Lanterna Holofote Recarregável à Prova D'água - Recarregável Energia 110/250v -50/60Hz; Led durável com super brilho branco; Longo alcance de 500 metros; Potência: 30W 6000 lumens; Tensão da Bateria: 5.5V.; Autonomia da Bateria: 10 Horas; Tempo de Recarga: 8-12 Horas; Dimensões: 24,9 cm x 16,2 cm</v>
      </c>
      <c r="C387" s="5" t="str">
        <f t="shared" si="172"/>
        <v>UND</v>
      </c>
      <c r="D387" s="7">
        <f t="shared" si="172"/>
        <v>223.75</v>
      </c>
      <c r="E387" s="5">
        <f t="shared" si="172"/>
        <v>1</v>
      </c>
      <c r="F387" s="8">
        <f t="shared" si="141"/>
        <v>223.75</v>
      </c>
    </row>
    <row r="388" outlineLevel="1" spans="1:6">
      <c r="A388" s="5">
        <f t="shared" ref="A388:E388" si="173">A68</f>
        <v>66</v>
      </c>
      <c r="B388" s="6" t="str">
        <f t="shared" si="173"/>
        <v>Linha de Pedreiro Trançada 100 m -  Material: PE (Polietileno); Carretel com 100 Metros; Aplicação: Indicado para Construção Civil para Alinhamento em Geral</v>
      </c>
      <c r="C388" s="5" t="str">
        <f t="shared" si="173"/>
        <v>UND</v>
      </c>
      <c r="D388" s="7">
        <f t="shared" si="173"/>
        <v>11.73</v>
      </c>
      <c r="E388" s="5">
        <f t="shared" si="173"/>
        <v>1</v>
      </c>
      <c r="F388" s="8">
        <f t="shared" ref="F388:F419" si="174">TRUNC((E388*D388),2)</f>
        <v>11.73</v>
      </c>
    </row>
    <row r="389" outlineLevel="1" spans="1:6">
      <c r="A389" s="5">
        <f t="shared" ref="A389:E389" si="175">A70</f>
        <v>68</v>
      </c>
      <c r="B389" s="6" t="str">
        <f t="shared" si="175"/>
        <v>Mangueira para Nível  3/8”X1,5MM -  Material: Plástico , Aplicação: Medida De Nível , Cor: Cristal , Diâmetro Interno: 3/8 Pol.</v>
      </c>
      <c r="C389" s="5" t="str">
        <f t="shared" si="175"/>
        <v>UND</v>
      </c>
      <c r="D389" s="7">
        <f t="shared" si="175"/>
        <v>300.94</v>
      </c>
      <c r="E389" s="5">
        <f t="shared" si="175"/>
        <v>1</v>
      </c>
      <c r="F389" s="8">
        <f t="shared" si="174"/>
        <v>300.94</v>
      </c>
    </row>
    <row r="390" outlineLevel="1" spans="1:6">
      <c r="A390" s="5">
        <f t="shared" ref="A390:E390" si="176">A71</f>
        <v>69</v>
      </c>
      <c r="B390" s="6" t="str">
        <f t="shared" si="176"/>
        <v>Marreta Oitavada 1Kg - Cabeça forjada e temperada em aço carbono especial; Cabeça com acabamento envernizado; Cabo em madeira envernizada; Comprimento total:320 mm</v>
      </c>
      <c r="C390" s="5" t="str">
        <f t="shared" si="176"/>
        <v>UND</v>
      </c>
      <c r="D390" s="7">
        <f t="shared" si="176"/>
        <v>39.32</v>
      </c>
      <c r="E390" s="5">
        <f t="shared" si="176"/>
        <v>1</v>
      </c>
      <c r="F390" s="8">
        <f t="shared" si="174"/>
        <v>39.32</v>
      </c>
    </row>
    <row r="391" ht="25.5" outlineLevel="1" spans="1:6">
      <c r="A391" s="5">
        <f t="shared" ref="A391:E391" si="177">A72</f>
        <v>70</v>
      </c>
      <c r="B391" s="6" t="str">
        <f t="shared" si="177"/>
        <v>Marreta Oitavada 500 g - Cabeça forjada e temperada em aço carbono especial; Cabeça com acabamento envernizado; Cabo em madeira envernizada; Fixação por cunha metálica; Comprimento da cabeça: 89 mm; Comprimento total:255 mm; Diâmetro do batente: 30 mm</v>
      </c>
      <c r="C391" s="5" t="str">
        <f t="shared" si="177"/>
        <v>UND</v>
      </c>
      <c r="D391" s="7">
        <f t="shared" si="177"/>
        <v>27.28</v>
      </c>
      <c r="E391" s="5">
        <f t="shared" si="177"/>
        <v>1</v>
      </c>
      <c r="F391" s="8">
        <f t="shared" si="174"/>
        <v>27.28</v>
      </c>
    </row>
    <row r="392" outlineLevel="1" spans="1:6">
      <c r="A392" s="5">
        <f t="shared" ref="A392:E392" si="178">A73</f>
        <v>71</v>
      </c>
      <c r="B392" s="6" t="str">
        <f t="shared" si="178"/>
        <v>Martelo Bola 500g - Cabeça em aço resistente, Cabo em madeira legítima; Peso: 500g; Comprimento total: 330 mm; Comprimento da cabeça: 100 mm; Diâmetro da cabeça: 25 mm</v>
      </c>
      <c r="C392" s="5" t="str">
        <f t="shared" si="178"/>
        <v>UND</v>
      </c>
      <c r="D392" s="7">
        <f t="shared" si="178"/>
        <v>41.48</v>
      </c>
      <c r="E392" s="5">
        <f t="shared" si="178"/>
        <v>1</v>
      </c>
      <c r="F392" s="8">
        <f t="shared" si="174"/>
        <v>41.48</v>
      </c>
    </row>
    <row r="393" outlineLevel="1" spans="1:6">
      <c r="A393" s="5">
        <f t="shared" ref="A393:E393" si="179">A74</f>
        <v>72</v>
      </c>
      <c r="B393" s="6" t="str">
        <f t="shared" si="179"/>
        <v>Martelo de Borracha 60mm - Material da Cabeça: Borracha; Diâmetro da Cabeça do Martelo: 60,0 mm; Material do Cabo: Madeira</v>
      </c>
      <c r="C393" s="5" t="str">
        <f t="shared" si="179"/>
        <v>UND</v>
      </c>
      <c r="D393" s="7">
        <f t="shared" si="179"/>
        <v>24.89</v>
      </c>
      <c r="E393" s="5">
        <f t="shared" si="179"/>
        <v>1</v>
      </c>
      <c r="F393" s="8">
        <f t="shared" si="174"/>
        <v>24.89</v>
      </c>
    </row>
    <row r="394" ht="25.5" outlineLevel="1" spans="1:6">
      <c r="A394" s="5">
        <f t="shared" ref="A394:E394" si="180">A75</f>
        <v>73</v>
      </c>
      <c r="B394" s="6" t="str">
        <f t="shared" si="180"/>
        <v>Máscara de Solda Automática - Área De Visão 42X92mm; Proteção Uv/Iv Din 13; Estado Visível Din 4; Escurecimento Din 9 ~ Din 13; Tempo De Polarização 0,0001 Seg; Tempo De Despolarização 0,20 ~ 1,00Seg; Peso 0,49 Kg. Marca / Modelo de Referência: TORK MSEA-901</v>
      </c>
      <c r="C394" s="5" t="str">
        <f t="shared" si="180"/>
        <v>UND</v>
      </c>
      <c r="D394" s="7">
        <f t="shared" si="180"/>
        <v>212.03</v>
      </c>
      <c r="E394" s="5">
        <f t="shared" si="180"/>
        <v>1</v>
      </c>
      <c r="F394" s="8">
        <f t="shared" si="174"/>
        <v>212.03</v>
      </c>
    </row>
    <row r="395" ht="38.25" outlineLevel="1" spans="1:6">
      <c r="A395" s="5">
        <f t="shared" ref="A395:E395" si="181">A76</f>
        <v>74</v>
      </c>
      <c r="B395" s="6" t="str">
        <f t="shared" si="181"/>
        <v>Multimetro Digital com Alicate Amperimetro - Realiza a medição de correntes, tensão, resistência e continuidade; Acompanha ponta de prova, bateria e um estojo exclusivo; Mede tensão contínua e alternada, corrente alternada até 1000A, resistência; Realiza teste de diodo e continuidade; Teste de continuidade com bipe; Com congelamento de leitura e picos; Chave seletora rotativa de funções</v>
      </c>
      <c r="C395" s="5" t="str">
        <f t="shared" si="181"/>
        <v>UND</v>
      </c>
      <c r="D395" s="7">
        <f t="shared" si="181"/>
        <v>162.11</v>
      </c>
      <c r="E395" s="5">
        <f t="shared" si="181"/>
        <v>1</v>
      </c>
      <c r="F395" s="8">
        <f t="shared" si="174"/>
        <v>162.11</v>
      </c>
    </row>
    <row r="396" ht="38.25" outlineLevel="1" spans="1:6">
      <c r="A396" s="5">
        <f t="shared" ref="A396:E396" si="182">A77</f>
        <v>75</v>
      </c>
      <c r="B396" s="6" t="str">
        <f t="shared" si="182"/>
        <v>Multímetro Digital Profissional Portátil - Realize medições de tensão contínua e alternada, corrente contínua, resistor, transistores e diodos; - Possui visor LCD 0,5” de altura e 3 1/2 dígitos; Alimentação: Bateria 9V (Inclusa), com indicação de bateria fraca; Acompanha cabos para teste; Desligamento Automático Após: Aprox. 20±10 minutos - Ideal para laboratórios, oficinas, bricolagem e uso doméstica; Aviso sonoro com Beep - Material emborrachado - Dimensões: 14 x 7,5 x 4 (AxLxC) - Peso: Aproximadamente 400g</v>
      </c>
      <c r="C396" s="5" t="str">
        <f t="shared" si="182"/>
        <v>UND</v>
      </c>
      <c r="D396" s="7">
        <f t="shared" si="182"/>
        <v>35.93</v>
      </c>
      <c r="E396" s="5">
        <f t="shared" si="182"/>
        <v>1</v>
      </c>
      <c r="F396" s="8">
        <f t="shared" si="174"/>
        <v>35.93</v>
      </c>
    </row>
    <row r="397" outlineLevel="1" spans="1:6">
      <c r="A397" s="5">
        <f t="shared" ref="A397:E397" si="183">A78</f>
        <v>76</v>
      </c>
      <c r="B397" s="6" t="str">
        <f t="shared" si="183"/>
        <v>Nível de Alumínio 14 Pol. -  Corpo De Alumínio; Régua Graduada; Possui: 3 Bolhas de Nível</v>
      </c>
      <c r="C397" s="5" t="str">
        <f t="shared" si="183"/>
        <v>UND</v>
      </c>
      <c r="D397" s="7">
        <f t="shared" si="183"/>
        <v>19.79</v>
      </c>
      <c r="E397" s="5">
        <f t="shared" si="183"/>
        <v>1</v>
      </c>
      <c r="F397" s="8">
        <f t="shared" si="174"/>
        <v>19.79</v>
      </c>
    </row>
    <row r="398" outlineLevel="1" spans="1:6">
      <c r="A398" s="5">
        <f t="shared" ref="A398:E398" si="184">A79</f>
        <v>77</v>
      </c>
      <c r="B398" s="6" t="str">
        <f t="shared" si="184"/>
        <v>Pá Ajuntadeira de Bico n.° 3 - Fabricada em aço carbono; Pintura eletrostática a pó; Cabo em Madeira; Dimensões: 1.025 mm x 269 mm x 161 mm.</v>
      </c>
      <c r="C398" s="5" t="str">
        <f t="shared" si="184"/>
        <v>UND</v>
      </c>
      <c r="D398" s="7">
        <f t="shared" si="184"/>
        <v>32.63</v>
      </c>
      <c r="E398" s="5">
        <f t="shared" si="184"/>
        <v>1</v>
      </c>
      <c r="F398" s="8">
        <f t="shared" si="174"/>
        <v>32.63</v>
      </c>
    </row>
    <row r="399" outlineLevel="1" spans="1:6">
      <c r="A399" s="5">
        <f t="shared" ref="A399:E399" si="185">A80</f>
        <v>78</v>
      </c>
      <c r="B399" s="6" t="str">
        <f t="shared" si="185"/>
        <v>Pá Quadrada com Cabo de Madeira 71cm - Fabricada em aço carbono; Pintura eletrostática a pó; Cabo em Madeira com acabamento envernizado</v>
      </c>
      <c r="C399" s="5" t="str">
        <f t="shared" si="185"/>
        <v>UND</v>
      </c>
      <c r="D399" s="7">
        <f t="shared" si="185"/>
        <v>34.48</v>
      </c>
      <c r="E399" s="5">
        <f t="shared" si="185"/>
        <v>1</v>
      </c>
      <c r="F399" s="8">
        <f t="shared" si="174"/>
        <v>34.48</v>
      </c>
    </row>
    <row r="400" outlineLevel="1" spans="1:6">
      <c r="A400" s="5">
        <f t="shared" ref="A400:E400" si="186">A81</f>
        <v>79</v>
      </c>
      <c r="B400" s="6" t="str">
        <f t="shared" si="186"/>
        <v>Pazinha Larga para Jardinagem 30cm - Fabricada em aço carbono; Pintura eletrostática a pó; Cabo em madeira; Medidas: 6,4 cm x 8,3 cm x 30,2 cm</v>
      </c>
      <c r="C400" s="5" t="str">
        <f t="shared" si="186"/>
        <v>UND</v>
      </c>
      <c r="D400" s="7">
        <f t="shared" si="186"/>
        <v>10.14</v>
      </c>
      <c r="E400" s="5">
        <f t="shared" si="186"/>
        <v>1</v>
      </c>
      <c r="F400" s="8">
        <f t="shared" si="174"/>
        <v>10.14</v>
      </c>
    </row>
    <row r="401" outlineLevel="1" spans="1:6">
      <c r="A401" s="5">
        <f t="shared" ref="A401:E401" si="187">A82</f>
        <v>80</v>
      </c>
      <c r="B401" s="6" t="str">
        <f t="shared" si="187"/>
        <v>Pé de Cabra Forjado 24 Pol. - Corpo em aço forjado com secção hexagonal; Comprimento: 24” (60 cm); Espessura do Corpo: 19 mm</v>
      </c>
      <c r="C401" s="5" t="str">
        <f t="shared" si="187"/>
        <v>UND</v>
      </c>
      <c r="D401" s="7">
        <f t="shared" si="187"/>
        <v>60.25</v>
      </c>
      <c r="E401" s="5">
        <f t="shared" si="187"/>
        <v>1</v>
      </c>
      <c r="F401" s="8">
        <f t="shared" si="174"/>
        <v>60.25</v>
      </c>
    </row>
    <row r="402" outlineLevel="1" spans="1:6">
      <c r="A402" s="5">
        <f t="shared" ref="A402:E402" si="188">A83</f>
        <v>81</v>
      </c>
      <c r="B402" s="6" t="str">
        <f t="shared" si="188"/>
        <v>Peneira de Aro Plástico para Areia - Tela em arame galvanizado; Diâmetro da peneira: 55 cm; Malha da Peneira: 10; Material do aro da peneira: Plástico</v>
      </c>
      <c r="C402" s="5" t="str">
        <f t="shared" si="188"/>
        <v>UND</v>
      </c>
      <c r="D402" s="7">
        <f t="shared" si="188"/>
        <v>28.92</v>
      </c>
      <c r="E402" s="5">
        <f t="shared" si="188"/>
        <v>1</v>
      </c>
      <c r="F402" s="8">
        <f t="shared" si="174"/>
        <v>28.92</v>
      </c>
    </row>
    <row r="403" outlineLevel="1" spans="1:6">
      <c r="A403" s="5">
        <f t="shared" ref="A403:E403" si="189">A84</f>
        <v>82</v>
      </c>
      <c r="B403" s="6" t="str">
        <f t="shared" si="189"/>
        <v>Peneira de Aro Plástico para Areia 55 cm - Tela em arame galvanizado; Diâmetro da peneira: 55 cm; Malha da Peneira: 8; Fio da Peneira: 28; Material do aro da peneira: Plástico</v>
      </c>
      <c r="C403" s="5" t="str">
        <f t="shared" si="189"/>
        <v>UND</v>
      </c>
      <c r="D403" s="7">
        <f t="shared" si="189"/>
        <v>26.3</v>
      </c>
      <c r="E403" s="5">
        <f t="shared" si="189"/>
        <v>1</v>
      </c>
      <c r="F403" s="8">
        <f t="shared" si="174"/>
        <v>26.3</v>
      </c>
    </row>
    <row r="404" outlineLevel="1" spans="1:6">
      <c r="A404" s="5">
        <f t="shared" ref="A404:E404" si="190">A85</f>
        <v>83</v>
      </c>
      <c r="B404" s="6" t="str">
        <f t="shared" si="190"/>
        <v>Pente Aletas Plastica 6 Pontas - Material: Plástico; Pentes de: 8, 9, 10, 12, 14, 15; Aplicação: Função de limpar e desentortar aletas de condensadores e evaporadores.</v>
      </c>
      <c r="C404" s="5" t="str">
        <f t="shared" si="190"/>
        <v>UND</v>
      </c>
      <c r="D404" s="7">
        <f t="shared" si="190"/>
        <v>33.81</v>
      </c>
      <c r="E404" s="5">
        <f t="shared" si="190"/>
        <v>1</v>
      </c>
      <c r="F404" s="8">
        <f t="shared" si="174"/>
        <v>33.81</v>
      </c>
    </row>
    <row r="405" outlineLevel="1" spans="1:6">
      <c r="A405" s="5">
        <f t="shared" ref="A405:E405" si="191">A86</f>
        <v>84</v>
      </c>
      <c r="B405" s="6" t="str">
        <f t="shared" si="191"/>
        <v>Picareta Chibanca com Cabo de Madeira de 90cm - Picareta forjada em aço carbono; Cabo de madeira; Tamanho do cabo: 90 cm; Dimensões gerais: 905 x 378 x 98 mm</v>
      </c>
      <c r="C405" s="5" t="str">
        <f t="shared" si="191"/>
        <v>UND</v>
      </c>
      <c r="D405" s="7">
        <f t="shared" si="191"/>
        <v>90.41</v>
      </c>
      <c r="E405" s="5">
        <f t="shared" si="191"/>
        <v>1</v>
      </c>
      <c r="F405" s="8">
        <f t="shared" si="174"/>
        <v>90.41</v>
      </c>
    </row>
    <row r="406" outlineLevel="1" spans="1:6">
      <c r="A406" s="5">
        <f t="shared" ref="A406:E406" si="192">A87</f>
        <v>85</v>
      </c>
      <c r="B406" s="6" t="str">
        <f t="shared" si="192"/>
        <v>Picareta com Cabo de Madeira de 95 cm - Fabricado em aço especial; Cabo de madeira; Extremidades levemente afiadas; Tamanho total: 95 cm</v>
      </c>
      <c r="C406" s="5" t="str">
        <f t="shared" si="192"/>
        <v>UND</v>
      </c>
      <c r="D406" s="7">
        <f t="shared" si="192"/>
        <v>91.9</v>
      </c>
      <c r="E406" s="5">
        <f t="shared" si="192"/>
        <v>1</v>
      </c>
      <c r="F406" s="8">
        <f t="shared" si="174"/>
        <v>91.9</v>
      </c>
    </row>
    <row r="407" outlineLevel="1" spans="1:6">
      <c r="A407" s="5">
        <f t="shared" ref="A407:E407" si="193">A88</f>
        <v>86</v>
      </c>
      <c r="B407" s="6" t="str">
        <f t="shared" si="193"/>
        <v>Pincel de pelo de 2 cm - Material Cerdas: Pelo De Malta , Tamanho: 3/4 POL, Tipo Cabo: Curto , Material Cabo: Madeira , Formato: Retangular</v>
      </c>
      <c r="C407" s="5" t="str">
        <f t="shared" si="193"/>
        <v>UND</v>
      </c>
      <c r="D407" s="7">
        <f t="shared" si="193"/>
        <v>2.98</v>
      </c>
      <c r="E407" s="5">
        <f t="shared" si="193"/>
        <v>1</v>
      </c>
      <c r="F407" s="8">
        <f t="shared" si="174"/>
        <v>2.98</v>
      </c>
    </row>
    <row r="408" outlineLevel="1" spans="1:6">
      <c r="A408" s="5">
        <f t="shared" ref="A408:E408" si="194">A89</f>
        <v>87</v>
      </c>
      <c r="B408" s="6" t="str">
        <f t="shared" si="194"/>
        <v>Pincel de pelo de 4 cm - Material Cerdas: Pelo De Malta , Tamanho: 1. 1/2 POL, Tipo Cabo: Curto , Material Cabo: Madeira , Formato: Retangular</v>
      </c>
      <c r="C408" s="5" t="str">
        <f t="shared" si="194"/>
        <v>UND</v>
      </c>
      <c r="D408" s="7">
        <f t="shared" si="194"/>
        <v>5.06</v>
      </c>
      <c r="E408" s="5">
        <f t="shared" si="194"/>
        <v>1</v>
      </c>
      <c r="F408" s="8">
        <f t="shared" si="174"/>
        <v>5.06</v>
      </c>
    </row>
    <row r="409" outlineLevel="1" spans="1:6">
      <c r="A409" s="5">
        <f t="shared" ref="A409:E409" si="195">A90</f>
        <v>88</v>
      </c>
      <c r="B409" s="6" t="str">
        <f t="shared" si="195"/>
        <v>Pincel de pelo de 8 cm - Material Cerdas: Pelo De Malta , Tamanho: 3 POL, Tipo Cabo: Curto , Material Cabo: Madeira , Formato: Retangular</v>
      </c>
      <c r="C409" s="5" t="str">
        <f t="shared" si="195"/>
        <v>UND</v>
      </c>
      <c r="D409" s="7">
        <f t="shared" si="195"/>
        <v>13.86</v>
      </c>
      <c r="E409" s="5">
        <f t="shared" si="195"/>
        <v>1</v>
      </c>
      <c r="F409" s="8">
        <f t="shared" si="174"/>
        <v>13.86</v>
      </c>
    </row>
    <row r="410" ht="25.5" outlineLevel="1" spans="1:6">
      <c r="A410" s="5">
        <f t="shared" ref="A410:E410" si="196">A91</f>
        <v>89</v>
      </c>
      <c r="B410" s="6" t="str">
        <f t="shared" si="196"/>
        <v>Pino 15mm para Pinador Pneumático - Especificações Técnicas:  :: Comprimento: 15 mm :: Tipo: Pino F :: Quantidade da Embalagem: 5.000 :: Dimensões do pino: 15 x 1,0 x 1,25 mm</v>
      </c>
      <c r="C410" s="5" t="str">
        <f t="shared" si="196"/>
        <v>UND</v>
      </c>
      <c r="D410" s="7">
        <f t="shared" si="196"/>
        <v>23.46</v>
      </c>
      <c r="E410" s="5">
        <f t="shared" si="196"/>
        <v>1</v>
      </c>
      <c r="F410" s="8">
        <f t="shared" si="174"/>
        <v>23.46</v>
      </c>
    </row>
    <row r="411" outlineLevel="1" spans="1:6">
      <c r="A411" s="5">
        <f t="shared" ref="A411:E411" si="197">A92</f>
        <v>90</v>
      </c>
      <c r="B411" s="6" t="str">
        <f t="shared" si="197"/>
        <v>Ponteiro Sextavado 8 Pol. - Corpo em aço especial; Barra sextavada; Dimensões: Largura: 1,9 cm x Altura: 0,6 cm x Comprimento: 20 cm.</v>
      </c>
      <c r="C411" s="5" t="str">
        <f t="shared" si="197"/>
        <v>UND</v>
      </c>
      <c r="D411" s="7">
        <f t="shared" si="197"/>
        <v>40.57</v>
      </c>
      <c r="E411" s="5">
        <f t="shared" si="197"/>
        <v>1</v>
      </c>
      <c r="F411" s="8">
        <f t="shared" si="174"/>
        <v>40.57</v>
      </c>
    </row>
    <row r="412" outlineLevel="1" spans="1:6">
      <c r="A412" s="5">
        <f t="shared" ref="A412:E412" si="198">A94</f>
        <v>92</v>
      </c>
      <c r="B412" s="6" t="str">
        <f t="shared" si="198"/>
        <v>Prumo de Metal para Parede 500 g - Material do Corpo do Prumo : Metal; Material da Base de Apoio do Prumo: Madeira; Massa do Prumo: 500 g</v>
      </c>
      <c r="C412" s="5" t="str">
        <f t="shared" si="198"/>
        <v>UND</v>
      </c>
      <c r="D412" s="7">
        <f t="shared" si="198"/>
        <v>36.48</v>
      </c>
      <c r="E412" s="5">
        <f t="shared" si="198"/>
        <v>1</v>
      </c>
      <c r="F412" s="8">
        <f t="shared" si="174"/>
        <v>36.48</v>
      </c>
    </row>
    <row r="413" outlineLevel="1" spans="1:6">
      <c r="A413" s="5">
        <f t="shared" ref="A413:E413" si="199">A95</f>
        <v>93</v>
      </c>
      <c r="B413" s="6" t="str">
        <f t="shared" si="199"/>
        <v>Régua de Alumínio para Pedreiro 2 m - Material: Alumínio; Comprimento da Régua: 2,0 m; Largura da Régua: 49,7 mm; Altura da Régua: 25,5 mm</v>
      </c>
      <c r="C413" s="5" t="str">
        <f t="shared" si="199"/>
        <v>UND</v>
      </c>
      <c r="D413" s="7">
        <f t="shared" si="199"/>
        <v>48.88</v>
      </c>
      <c r="E413" s="5">
        <f t="shared" si="199"/>
        <v>1</v>
      </c>
      <c r="F413" s="8">
        <f t="shared" si="174"/>
        <v>48.88</v>
      </c>
    </row>
    <row r="414" outlineLevel="1" spans="1:6">
      <c r="A414" s="5">
        <f t="shared" ref="A414:E414" si="200">A96</f>
        <v>94</v>
      </c>
      <c r="B414" s="6" t="str">
        <f t="shared" si="200"/>
        <v>Rolo de Espuma Amarela 5 cm - Rolo De Espuma Poliester Amarelo para Pintura; com Cabo Pop 9Cm; Aplicação : Ideal para Látex, PVA e Acrílica a base de água; Com Haste</v>
      </c>
      <c r="C414" s="5" t="str">
        <f t="shared" si="200"/>
        <v>UND</v>
      </c>
      <c r="D414" s="7">
        <f t="shared" si="200"/>
        <v>4.28</v>
      </c>
      <c r="E414" s="5">
        <f t="shared" si="200"/>
        <v>1</v>
      </c>
      <c r="F414" s="8">
        <f t="shared" si="174"/>
        <v>4.28</v>
      </c>
    </row>
    <row r="415" outlineLevel="1" spans="1:6">
      <c r="A415" s="5">
        <f t="shared" ref="A415:E415" si="201">A97</f>
        <v>95</v>
      </c>
      <c r="B415" s="6" t="str">
        <f t="shared" si="201"/>
        <v>Rolo de Espuma Amarela 9 cm - Rolo De Espuma Poliester Amarelo para Pintura; com Cabo Pop 9Cm; Aplicação : Ideal para Látex, PVA e Acrílica a base de água; Com Haste</v>
      </c>
      <c r="C415" s="5" t="str">
        <f t="shared" si="201"/>
        <v>UND</v>
      </c>
      <c r="D415" s="7">
        <f t="shared" si="201"/>
        <v>5.77</v>
      </c>
      <c r="E415" s="5">
        <f t="shared" si="201"/>
        <v>1</v>
      </c>
      <c r="F415" s="8">
        <f t="shared" si="174"/>
        <v>5.77</v>
      </c>
    </row>
    <row r="416" outlineLevel="1" spans="1:6">
      <c r="A416" s="5">
        <f t="shared" ref="A416:E416" si="202">A98</f>
        <v>96</v>
      </c>
      <c r="B416" s="6" t="str">
        <f t="shared" si="202"/>
        <v>Rolo de Lã de Carneiro 15 cm  - Material do rolo para pintura: Lã sintética; Suporte do rolo para pintura: Com suporte metálico</v>
      </c>
      <c r="C416" s="5" t="str">
        <f t="shared" si="202"/>
        <v>UND</v>
      </c>
      <c r="D416" s="7">
        <f t="shared" si="202"/>
        <v>7.37</v>
      </c>
      <c r="E416" s="5">
        <f t="shared" si="202"/>
        <v>1</v>
      </c>
      <c r="F416" s="8">
        <f t="shared" si="174"/>
        <v>7.37</v>
      </c>
    </row>
    <row r="417" outlineLevel="1" spans="1:6">
      <c r="A417" s="5">
        <f t="shared" ref="A417:E417" si="203">A99</f>
        <v>97</v>
      </c>
      <c r="B417" s="6" t="str">
        <f t="shared" si="203"/>
        <v>Rolo de Lã de Carneiro 23 cm -Material do rolo para pintura: Lã sintética; Suporte do rolo para pintura: Com suporte metálico</v>
      </c>
      <c r="C417" s="5" t="str">
        <f t="shared" si="203"/>
        <v>UND</v>
      </c>
      <c r="D417" s="7">
        <f t="shared" si="203"/>
        <v>21.67</v>
      </c>
      <c r="E417" s="5">
        <f t="shared" si="203"/>
        <v>1</v>
      </c>
      <c r="F417" s="8">
        <f t="shared" si="174"/>
        <v>21.67</v>
      </c>
    </row>
    <row r="418" outlineLevel="1" spans="1:6">
      <c r="A418" s="5">
        <f t="shared" ref="A418:E418" si="204">A100</f>
        <v>98</v>
      </c>
      <c r="B418" s="6" t="str">
        <f t="shared" si="204"/>
        <v>Rolo para Textura/Decoração 23 cm - Tipo: Cabelo de Anjo; Aplicação: Decoraçâo e efeitos especiais; Medidas: 23 x 5.3 x 5.3 cm; 118 g; Sem Haste.</v>
      </c>
      <c r="C418" s="5" t="str">
        <f t="shared" si="204"/>
        <v>UND</v>
      </c>
      <c r="D418" s="7">
        <f t="shared" si="204"/>
        <v>20.91</v>
      </c>
      <c r="E418" s="5">
        <f t="shared" si="204"/>
        <v>1</v>
      </c>
      <c r="F418" s="8">
        <f t="shared" si="174"/>
        <v>20.91</v>
      </c>
    </row>
    <row r="419" ht="25.5" outlineLevel="1" spans="1:6">
      <c r="A419" s="5">
        <f t="shared" ref="A419:E419" si="205">A101</f>
        <v>99</v>
      </c>
      <c r="B419" s="6" t="str">
        <f t="shared" si="205"/>
        <v>Serrote Dobrável para Poda 12,5 Pol. - Material da lâmina do serrote: Aço carbono; Material do cabo do serrote: Plástico rígido ABS; Dobrável; Medidas: 240 mm x 420 mm x 190 mm</v>
      </c>
      <c r="C419" s="5" t="str">
        <f t="shared" si="205"/>
        <v>UND</v>
      </c>
      <c r="D419" s="7">
        <f t="shared" si="205"/>
        <v>39.33</v>
      </c>
      <c r="E419" s="5">
        <f t="shared" si="205"/>
        <v>1</v>
      </c>
      <c r="F419" s="8">
        <f t="shared" si="174"/>
        <v>39.33</v>
      </c>
    </row>
    <row r="420" outlineLevel="1" spans="1:6">
      <c r="A420" s="5">
        <f t="shared" ref="A420:E420" si="206">A102</f>
        <v>100</v>
      </c>
      <c r="B420" s="6" t="str">
        <f t="shared" si="206"/>
        <v>Talhadeira Sextavada 6 Pol. - Corpo em aço especial; Barra sextavada; Têmpera por indução nas duas extremidades</v>
      </c>
      <c r="C420" s="5" t="str">
        <f t="shared" si="206"/>
        <v>UND</v>
      </c>
      <c r="D420" s="7">
        <f t="shared" si="206"/>
        <v>31.98</v>
      </c>
      <c r="E420" s="5">
        <f t="shared" si="206"/>
        <v>1</v>
      </c>
      <c r="F420" s="8">
        <f t="shared" ref="F420:F427" si="207">TRUNC((E420*D420),2)</f>
        <v>31.98</v>
      </c>
    </row>
    <row r="421" outlineLevel="1" spans="1:6">
      <c r="A421" s="5">
        <f t="shared" ref="A421:E421" si="208">A103</f>
        <v>101</v>
      </c>
      <c r="B421" s="6" t="str">
        <f t="shared" si="208"/>
        <v>Talhadeira Sextavada 8 Pol. - Corpo em aço especial; Barra sextavada; Têmpera por indução nas duas extremidades</v>
      </c>
      <c r="C421" s="5" t="str">
        <f t="shared" si="208"/>
        <v>UND</v>
      </c>
      <c r="D421" s="7">
        <f t="shared" si="208"/>
        <v>42.13</v>
      </c>
      <c r="E421" s="5">
        <f t="shared" si="208"/>
        <v>1</v>
      </c>
      <c r="F421" s="8">
        <f t="shared" si="207"/>
        <v>42.13</v>
      </c>
    </row>
    <row r="422" ht="25.5" outlineLevel="1" spans="1:6">
      <c r="A422" s="5">
        <f t="shared" ref="A422:E422" si="209">A104</f>
        <v>102</v>
      </c>
      <c r="B422" s="6" t="str">
        <f t="shared" si="209"/>
        <v>Tesoura de Poda - Lâminas em aço carbono temperado com afiação otimizada; Cabo ergonômico curvo, com batentes internos; Eixo de corte centralizado; Diâmetro de corte máximo admitido: 17 mm</v>
      </c>
      <c r="C422" s="5" t="str">
        <f t="shared" si="209"/>
        <v>UND</v>
      </c>
      <c r="D422" s="7">
        <f t="shared" si="209"/>
        <v>23.7</v>
      </c>
      <c r="E422" s="5">
        <f t="shared" si="209"/>
        <v>1</v>
      </c>
      <c r="F422" s="8">
        <f t="shared" si="207"/>
        <v>23.7</v>
      </c>
    </row>
    <row r="423" outlineLevel="1" spans="1:6">
      <c r="A423" s="5">
        <f t="shared" ref="A423:E423" si="210">A105</f>
        <v>103</v>
      </c>
      <c r="B423" s="6" t="str">
        <f t="shared" si="210"/>
        <v>Tesoura para Cerca-Viva/Grama 12 Pol. - Lâminas lisas fabricadas em aço carbono; Cabo em madeira com acabamento envernizado; com guarnição metálica.</v>
      </c>
      <c r="C423" s="5" t="str">
        <f t="shared" si="210"/>
        <v>UND</v>
      </c>
      <c r="D423" s="7">
        <f t="shared" si="210"/>
        <v>47.44</v>
      </c>
      <c r="E423" s="5">
        <f t="shared" si="210"/>
        <v>1</v>
      </c>
      <c r="F423" s="8">
        <f t="shared" si="207"/>
        <v>47.44</v>
      </c>
    </row>
    <row r="424" outlineLevel="1" spans="1:6">
      <c r="A424" s="5">
        <f t="shared" ref="A424:E424" si="211">A106</f>
        <v>104</v>
      </c>
      <c r="B424" s="6" t="str">
        <f t="shared" si="211"/>
        <v>Tesoura Para Corte de Chapa 10 Pol. - Tipo Aviação; Corte Reto; Mecanismo de alavanca dupla; Cabo emborrachado</v>
      </c>
      <c r="C424" s="5" t="str">
        <f t="shared" si="211"/>
        <v>UND</v>
      </c>
      <c r="D424" s="7">
        <f t="shared" si="211"/>
        <v>33.3</v>
      </c>
      <c r="E424" s="5">
        <f t="shared" si="211"/>
        <v>1</v>
      </c>
      <c r="F424" s="8">
        <f t="shared" si="207"/>
        <v>33.3</v>
      </c>
    </row>
    <row r="425" outlineLevel="1" spans="1:6">
      <c r="A425" s="5">
        <f t="shared" ref="A425:E425" si="212">A107</f>
        <v>105</v>
      </c>
      <c r="B425" s="6" t="str">
        <f t="shared" si="212"/>
        <v>Torquês para Armador 9" -  Material Aço Carbono; Material do Cabo: Plástico; Aplicação: cortar, apertar e dobrar arames e ferros; Medida: 9 Pol.</v>
      </c>
      <c r="C425" s="5" t="str">
        <f t="shared" si="212"/>
        <v>UND</v>
      </c>
      <c r="D425" s="7">
        <f t="shared" si="212"/>
        <v>26.62</v>
      </c>
      <c r="E425" s="5">
        <f t="shared" si="212"/>
        <v>1</v>
      </c>
      <c r="F425" s="8">
        <f t="shared" si="207"/>
        <v>26.62</v>
      </c>
    </row>
    <row r="426" outlineLevel="1" spans="1:6">
      <c r="A426" s="5">
        <f t="shared" ref="A426:E426" si="213">A108</f>
        <v>106</v>
      </c>
      <c r="B426" s="6" t="str">
        <f t="shared" si="213"/>
        <v>Trena com Caixa Plástica Emborrachada 5 m - Com caixa plástica emborrachada; Comprimento: 5 metros; Largura da fita 3/4"</v>
      </c>
      <c r="C426" s="5" t="str">
        <f t="shared" si="213"/>
        <v>UND</v>
      </c>
      <c r="D426" s="7">
        <f t="shared" si="213"/>
        <v>19.25</v>
      </c>
      <c r="E426" s="5">
        <f t="shared" si="213"/>
        <v>1</v>
      </c>
      <c r="F426" s="8">
        <f t="shared" si="207"/>
        <v>19.25</v>
      </c>
    </row>
    <row r="427" outlineLevel="1" spans="1:6">
      <c r="A427" s="5">
        <f t="shared" ref="A427:E427" si="214">A109</f>
        <v>107</v>
      </c>
      <c r="B427" s="6" t="str">
        <f t="shared" si="214"/>
        <v>Vassoura Metálica Fixa 18 Dentes - Fabricada em aço carbono; Pintura eletrostática a pó; Possui 18 dentes de arame; Cabo em madeira; Medidas: 153.4 cm x 37.5 cm x 9.5 cm</v>
      </c>
      <c r="C427" s="5" t="str">
        <f t="shared" si="214"/>
        <v>UND</v>
      </c>
      <c r="D427" s="7">
        <f t="shared" si="214"/>
        <v>32.93</v>
      </c>
      <c r="E427" s="5">
        <f t="shared" si="214"/>
        <v>1</v>
      </c>
      <c r="F427" s="8">
        <f t="shared" si="207"/>
        <v>32.93</v>
      </c>
    </row>
    <row r="428" outlineLevel="1" spans="1:6">
      <c r="A428" s="5"/>
      <c r="B428" s="6"/>
      <c r="C428" s="5"/>
      <c r="D428" s="7"/>
      <c r="E428" s="5"/>
      <c r="F428" s="8"/>
    </row>
    <row r="429" spans="1:6">
      <c r="A429" s="15" t="s">
        <v>405</v>
      </c>
      <c r="B429" s="15"/>
      <c r="C429" s="15"/>
      <c r="D429" s="15"/>
      <c r="E429" s="15"/>
      <c r="F429" s="16">
        <f>SUM(F324:F428)</f>
        <v>5049.08</v>
      </c>
    </row>
    <row r="430" spans="1:6">
      <c r="A430" s="15" t="s">
        <v>406</v>
      </c>
      <c r="B430" s="15"/>
      <c r="C430" s="15"/>
      <c r="D430" s="15"/>
      <c r="E430" s="15"/>
      <c r="F430" s="16">
        <f>F429/12</f>
        <v>420.756666666667</v>
      </c>
    </row>
  </sheetData>
  <sortState ref="A3:F109">
    <sortCondition ref="B3:B109"/>
  </sortState>
  <mergeCells count="18">
    <mergeCell ref="A1:F1"/>
    <mergeCell ref="A111:E111"/>
    <mergeCell ref="A112:E112"/>
    <mergeCell ref="A115:F115"/>
    <mergeCell ref="A222:E222"/>
    <mergeCell ref="A223:E223"/>
    <mergeCell ref="A225:F225"/>
    <mergeCell ref="A266:E266"/>
    <mergeCell ref="A267:E267"/>
    <mergeCell ref="A269:F269"/>
    <mergeCell ref="A275:E275"/>
    <mergeCell ref="A276:E276"/>
    <mergeCell ref="A278:F278"/>
    <mergeCell ref="A319:E319"/>
    <mergeCell ref="A320:E320"/>
    <mergeCell ref="A322:F322"/>
    <mergeCell ref="A429:E429"/>
    <mergeCell ref="A430:E430"/>
  </mergeCells>
  <pageMargins left="0.511811024" right="0.511811024" top="0.787401575" bottom="0.787401575" header="0.31496062" footer="0.31496062"/>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2"/>
  <sheetViews>
    <sheetView tabSelected="1" topLeftCell="B91" workbookViewId="0">
      <selection activeCell="B178" sqref="B178"/>
    </sheetView>
  </sheetViews>
  <sheetFormatPr defaultColWidth="9" defaultRowHeight="15" outlineLevelCol="5"/>
  <cols>
    <col min="1" max="1" width="4.57142857142857" customWidth="1"/>
    <col min="2" max="2" width="140.142857142857" customWidth="1"/>
    <col min="3" max="3" width="8.14285714285714" customWidth="1"/>
    <col min="4" max="4" width="10.2857142857143" customWidth="1"/>
    <col min="5" max="5" width="8.57142857142857" customWidth="1"/>
    <col min="6" max="6" width="11.4285714285714" customWidth="1"/>
  </cols>
  <sheetData>
    <row r="1" spans="1:6">
      <c r="A1" s="1" t="s">
        <v>412</v>
      </c>
      <c r="B1" s="2"/>
      <c r="C1" s="1"/>
      <c r="D1" s="3"/>
      <c r="E1" s="1"/>
      <c r="F1" s="1"/>
    </row>
    <row r="2" outlineLevel="1" spans="1:6">
      <c r="A2" s="4" t="s">
        <v>23</v>
      </c>
      <c r="B2" s="4" t="s">
        <v>230</v>
      </c>
      <c r="C2" s="4" t="s">
        <v>267</v>
      </c>
      <c r="D2" s="4" t="s">
        <v>232</v>
      </c>
      <c r="E2" s="4" t="s">
        <v>233</v>
      </c>
      <c r="F2" s="4" t="s">
        <v>234</v>
      </c>
    </row>
    <row r="3" ht="25.5" outlineLevel="1" spans="1:6">
      <c r="A3" s="5">
        <v>1</v>
      </c>
      <c r="B3" s="6" t="s">
        <v>413</v>
      </c>
      <c r="C3" s="5" t="s">
        <v>236</v>
      </c>
      <c r="D3" s="7">
        <v>193.45</v>
      </c>
      <c r="E3" s="5">
        <v>12</v>
      </c>
      <c r="F3" s="8">
        <f t="shared" ref="F3:F35" si="0">TRUNC((D3*E3),2)</f>
        <v>2321.4</v>
      </c>
    </row>
    <row r="4" ht="25.5" outlineLevel="1" spans="1:6">
      <c r="A4" s="5">
        <v>2</v>
      </c>
      <c r="B4" s="6" t="s">
        <v>414</v>
      </c>
      <c r="C4" s="5" t="s">
        <v>236</v>
      </c>
      <c r="D4" s="7">
        <v>340.57</v>
      </c>
      <c r="E4" s="5">
        <v>1</v>
      </c>
      <c r="F4" s="8">
        <f t="shared" si="0"/>
        <v>340.57</v>
      </c>
    </row>
    <row r="5" ht="51" outlineLevel="1" spans="1:6">
      <c r="A5" s="5">
        <v>3</v>
      </c>
      <c r="B5" s="6" t="s">
        <v>415</v>
      </c>
      <c r="C5" s="5" t="s">
        <v>236</v>
      </c>
      <c r="D5" s="7">
        <v>1452.35</v>
      </c>
      <c r="E5" s="5">
        <v>1</v>
      </c>
      <c r="F5" s="8">
        <f t="shared" si="0"/>
        <v>1452.35</v>
      </c>
    </row>
    <row r="6" ht="25.5" outlineLevel="1" spans="1:6">
      <c r="A6" s="5">
        <v>4</v>
      </c>
      <c r="B6" s="6" t="s">
        <v>416</v>
      </c>
      <c r="C6" s="5" t="s">
        <v>236</v>
      </c>
      <c r="D6" s="7">
        <v>297.16</v>
      </c>
      <c r="E6" s="5">
        <v>1</v>
      </c>
      <c r="F6" s="8">
        <f t="shared" si="0"/>
        <v>297.16</v>
      </c>
    </row>
    <row r="7" ht="25.5" outlineLevel="1" spans="1:6">
      <c r="A7" s="5">
        <v>5</v>
      </c>
      <c r="B7" s="6" t="s">
        <v>417</v>
      </c>
      <c r="C7" s="5" t="s">
        <v>236</v>
      </c>
      <c r="D7" s="7">
        <v>265.2</v>
      </c>
      <c r="E7" s="5">
        <v>1</v>
      </c>
      <c r="F7" s="8">
        <f t="shared" si="0"/>
        <v>265.2</v>
      </c>
    </row>
    <row r="8" outlineLevel="1" spans="1:6">
      <c r="A8" s="5">
        <v>6</v>
      </c>
      <c r="B8" s="6" t="s">
        <v>418</v>
      </c>
      <c r="C8" s="5" t="s">
        <v>236</v>
      </c>
      <c r="D8" s="7">
        <v>208.81</v>
      </c>
      <c r="E8" s="5">
        <v>1</v>
      </c>
      <c r="F8" s="8">
        <f t="shared" si="0"/>
        <v>208.81</v>
      </c>
    </row>
    <row r="9" ht="25.5" outlineLevel="1" spans="1:6">
      <c r="A9" s="5">
        <v>7</v>
      </c>
      <c r="B9" s="6" t="s">
        <v>419</v>
      </c>
      <c r="C9" s="5" t="s">
        <v>236</v>
      </c>
      <c r="D9" s="7">
        <v>306.96</v>
      </c>
      <c r="E9" s="5">
        <v>1</v>
      </c>
      <c r="F9" s="8">
        <f t="shared" si="0"/>
        <v>306.96</v>
      </c>
    </row>
    <row r="10" ht="38.25" outlineLevel="1" spans="1:6">
      <c r="A10" s="5">
        <v>8</v>
      </c>
      <c r="B10" s="6" t="s">
        <v>420</v>
      </c>
      <c r="C10" s="5" t="s">
        <v>236</v>
      </c>
      <c r="D10" s="7">
        <v>184.18</v>
      </c>
      <c r="E10" s="5">
        <v>1</v>
      </c>
      <c r="F10" s="8">
        <f t="shared" si="0"/>
        <v>184.18</v>
      </c>
    </row>
    <row r="11" ht="25.5" outlineLevel="1" spans="1:6">
      <c r="A11" s="5">
        <v>9</v>
      </c>
      <c r="B11" s="6" t="s">
        <v>421</v>
      </c>
      <c r="C11" s="5" t="s">
        <v>236</v>
      </c>
      <c r="D11" s="7">
        <v>199.97</v>
      </c>
      <c r="E11" s="5">
        <v>1</v>
      </c>
      <c r="F11" s="8">
        <f t="shared" si="0"/>
        <v>199.97</v>
      </c>
    </row>
    <row r="12" ht="25.5" outlineLevel="1" spans="1:6">
      <c r="A12" s="5">
        <v>10</v>
      </c>
      <c r="B12" s="6" t="s">
        <v>422</v>
      </c>
      <c r="C12" s="5" t="s">
        <v>236</v>
      </c>
      <c r="D12" s="7">
        <v>195.51</v>
      </c>
      <c r="E12" s="5">
        <v>1</v>
      </c>
      <c r="F12" s="8">
        <f t="shared" si="0"/>
        <v>195.51</v>
      </c>
    </row>
    <row r="13" ht="25.5" outlineLevel="1" spans="1:6">
      <c r="A13" s="5">
        <v>11</v>
      </c>
      <c r="B13" s="6" t="s">
        <v>423</v>
      </c>
      <c r="C13" s="5" t="s">
        <v>236</v>
      </c>
      <c r="D13" s="7">
        <v>286.83</v>
      </c>
      <c r="E13" s="5">
        <v>1</v>
      </c>
      <c r="F13" s="8">
        <f t="shared" si="0"/>
        <v>286.83</v>
      </c>
    </row>
    <row r="14" ht="51" outlineLevel="1" spans="1:6">
      <c r="A14" s="5">
        <v>12</v>
      </c>
      <c r="B14" s="6" t="s">
        <v>424</v>
      </c>
      <c r="C14" s="5" t="s">
        <v>236</v>
      </c>
      <c r="D14" s="7">
        <v>380.67</v>
      </c>
      <c r="E14" s="5">
        <v>1</v>
      </c>
      <c r="F14" s="8">
        <f t="shared" si="0"/>
        <v>380.67</v>
      </c>
    </row>
    <row r="15" ht="38.25" outlineLevel="1" spans="1:6">
      <c r="A15" s="5">
        <v>13</v>
      </c>
      <c r="B15" s="6" t="s">
        <v>425</v>
      </c>
      <c r="C15" s="5" t="s">
        <v>236</v>
      </c>
      <c r="D15" s="7">
        <v>635.84</v>
      </c>
      <c r="E15" s="5">
        <v>1</v>
      </c>
      <c r="F15" s="8">
        <f t="shared" si="0"/>
        <v>635.84</v>
      </c>
    </row>
    <row r="16" ht="25.5" outlineLevel="1" spans="1:6">
      <c r="A16" s="5">
        <v>14</v>
      </c>
      <c r="B16" s="6" t="s">
        <v>426</v>
      </c>
      <c r="C16" s="5" t="s">
        <v>236</v>
      </c>
      <c r="D16" s="7">
        <v>1073.09</v>
      </c>
      <c r="E16" s="5">
        <v>1</v>
      </c>
      <c r="F16" s="8">
        <f t="shared" si="0"/>
        <v>1073.09</v>
      </c>
    </row>
    <row r="17" outlineLevel="1" spans="1:6">
      <c r="A17" s="5">
        <v>15</v>
      </c>
      <c r="B17" s="6" t="s">
        <v>427</v>
      </c>
      <c r="C17" s="5" t="s">
        <v>236</v>
      </c>
      <c r="D17" s="7">
        <v>389.93</v>
      </c>
      <c r="E17" s="5">
        <v>1</v>
      </c>
      <c r="F17" s="8">
        <f t="shared" si="0"/>
        <v>389.93</v>
      </c>
    </row>
    <row r="18" ht="51" outlineLevel="1" spans="1:6">
      <c r="A18" s="5">
        <v>16</v>
      </c>
      <c r="B18" s="6" t="s">
        <v>428</v>
      </c>
      <c r="C18" s="5" t="s">
        <v>236</v>
      </c>
      <c r="D18" s="7">
        <v>613.63</v>
      </c>
      <c r="E18" s="5">
        <v>1</v>
      </c>
      <c r="F18" s="8">
        <f t="shared" si="0"/>
        <v>613.63</v>
      </c>
    </row>
    <row r="19" ht="38.25" outlineLevel="1" spans="1:6">
      <c r="A19" s="5">
        <v>17</v>
      </c>
      <c r="B19" s="6" t="s">
        <v>429</v>
      </c>
      <c r="C19" s="5" t="s">
        <v>236</v>
      </c>
      <c r="D19" s="7">
        <v>278.94</v>
      </c>
      <c r="E19" s="5">
        <v>1</v>
      </c>
      <c r="F19" s="8">
        <f t="shared" si="0"/>
        <v>278.94</v>
      </c>
    </row>
    <row r="20" ht="25.5" outlineLevel="1" spans="1:6">
      <c r="A20" s="5">
        <v>18</v>
      </c>
      <c r="B20" s="6" t="s">
        <v>430</v>
      </c>
      <c r="C20" s="5" t="s">
        <v>236</v>
      </c>
      <c r="D20" s="7">
        <v>413.23</v>
      </c>
      <c r="E20" s="5">
        <v>1</v>
      </c>
      <c r="F20" s="8">
        <f t="shared" si="0"/>
        <v>413.23</v>
      </c>
    </row>
    <row r="21" ht="25.5" outlineLevel="1" spans="1:6">
      <c r="A21" s="5">
        <v>19</v>
      </c>
      <c r="B21" s="6" t="s">
        <v>431</v>
      </c>
      <c r="C21" s="5" t="s">
        <v>236</v>
      </c>
      <c r="D21" s="7">
        <v>179.22</v>
      </c>
      <c r="E21" s="5">
        <v>1</v>
      </c>
      <c r="F21" s="8">
        <f t="shared" si="0"/>
        <v>179.22</v>
      </c>
    </row>
    <row r="22" ht="38.25" outlineLevel="1" spans="1:6">
      <c r="A22" s="5">
        <v>20</v>
      </c>
      <c r="B22" s="6" t="s">
        <v>432</v>
      </c>
      <c r="C22" s="5" t="s">
        <v>236</v>
      </c>
      <c r="D22" s="7">
        <v>266.94</v>
      </c>
      <c r="E22" s="5">
        <v>1</v>
      </c>
      <c r="F22" s="8">
        <f t="shared" si="0"/>
        <v>266.94</v>
      </c>
    </row>
    <row r="23" ht="25.5" outlineLevel="1" spans="1:6">
      <c r="A23" s="5">
        <v>21</v>
      </c>
      <c r="B23" s="6" t="s">
        <v>433</v>
      </c>
      <c r="C23" s="5" t="s">
        <v>236</v>
      </c>
      <c r="D23" s="7">
        <v>945.88</v>
      </c>
      <c r="E23" s="5">
        <v>1</v>
      </c>
      <c r="F23" s="8">
        <f t="shared" si="0"/>
        <v>945.88</v>
      </c>
    </row>
    <row r="24" ht="25.5" outlineLevel="1" spans="1:6">
      <c r="A24" s="5">
        <v>22</v>
      </c>
      <c r="B24" s="6" t="s">
        <v>434</v>
      </c>
      <c r="C24" s="5" t="s">
        <v>236</v>
      </c>
      <c r="D24" s="7">
        <v>232.15</v>
      </c>
      <c r="E24" s="5">
        <v>1</v>
      </c>
      <c r="F24" s="8">
        <f t="shared" si="0"/>
        <v>232.15</v>
      </c>
    </row>
    <row r="25" ht="51" outlineLevel="1" spans="1:6">
      <c r="A25" s="5">
        <v>23</v>
      </c>
      <c r="B25" s="6" t="s">
        <v>435</v>
      </c>
      <c r="C25" s="5" t="s">
        <v>236</v>
      </c>
      <c r="D25" s="7">
        <v>1484.47</v>
      </c>
      <c r="E25" s="5">
        <v>1</v>
      </c>
      <c r="F25" s="8">
        <f t="shared" si="0"/>
        <v>1484.47</v>
      </c>
    </row>
    <row r="26" ht="51" outlineLevel="1" spans="1:6">
      <c r="A26" s="5">
        <v>24</v>
      </c>
      <c r="B26" s="6" t="s">
        <v>436</v>
      </c>
      <c r="C26" s="5" t="s">
        <v>236</v>
      </c>
      <c r="D26" s="7">
        <v>772.27</v>
      </c>
      <c r="E26" s="5">
        <v>1</v>
      </c>
      <c r="F26" s="8">
        <f t="shared" si="0"/>
        <v>772.27</v>
      </c>
    </row>
    <row r="27" ht="63.75" outlineLevel="1" spans="1:6">
      <c r="A27" s="5">
        <v>25</v>
      </c>
      <c r="B27" s="6" t="s">
        <v>437</v>
      </c>
      <c r="C27" s="5" t="s">
        <v>236</v>
      </c>
      <c r="D27" s="7">
        <v>440</v>
      </c>
      <c r="E27" s="5">
        <v>1</v>
      </c>
      <c r="F27" s="8">
        <f t="shared" si="0"/>
        <v>440</v>
      </c>
    </row>
    <row r="28" ht="63.75" outlineLevel="1" spans="1:6">
      <c r="A28" s="5">
        <v>26</v>
      </c>
      <c r="B28" s="6" t="s">
        <v>438</v>
      </c>
      <c r="C28" s="5" t="s">
        <v>236</v>
      </c>
      <c r="D28" s="7">
        <v>1594.66</v>
      </c>
      <c r="E28" s="5">
        <v>1</v>
      </c>
      <c r="F28" s="8">
        <f t="shared" si="0"/>
        <v>1594.66</v>
      </c>
    </row>
    <row r="29" ht="25.5" outlineLevel="1" spans="1:6">
      <c r="A29" s="5">
        <v>27</v>
      </c>
      <c r="B29" s="6" t="s">
        <v>439</v>
      </c>
      <c r="C29" s="5" t="s">
        <v>236</v>
      </c>
      <c r="D29" s="7">
        <v>473.72</v>
      </c>
      <c r="E29" s="5">
        <v>1</v>
      </c>
      <c r="F29" s="8">
        <f t="shared" si="0"/>
        <v>473.72</v>
      </c>
    </row>
    <row r="30" ht="25.5" outlineLevel="1" spans="1:6">
      <c r="A30" s="5">
        <v>28</v>
      </c>
      <c r="B30" s="6" t="s">
        <v>440</v>
      </c>
      <c r="C30" s="5" t="s">
        <v>236</v>
      </c>
      <c r="D30" s="7">
        <v>369</v>
      </c>
      <c r="E30" s="5">
        <v>1</v>
      </c>
      <c r="F30" s="8">
        <f t="shared" si="0"/>
        <v>369</v>
      </c>
    </row>
    <row r="31" ht="51" outlineLevel="1" spans="1:6">
      <c r="A31" s="5">
        <v>29</v>
      </c>
      <c r="B31" s="6" t="s">
        <v>441</v>
      </c>
      <c r="C31" s="5" t="s">
        <v>236</v>
      </c>
      <c r="D31" s="7">
        <v>230.41</v>
      </c>
      <c r="E31" s="5">
        <v>1</v>
      </c>
      <c r="F31" s="8">
        <f t="shared" si="0"/>
        <v>230.41</v>
      </c>
    </row>
    <row r="32" ht="25.5" outlineLevel="1" spans="1:6">
      <c r="A32" s="5">
        <v>30</v>
      </c>
      <c r="B32" s="6" t="s">
        <v>442</v>
      </c>
      <c r="C32" s="5" t="s">
        <v>236</v>
      </c>
      <c r="D32" s="7">
        <v>349.01</v>
      </c>
      <c r="E32" s="5">
        <v>1</v>
      </c>
      <c r="F32" s="8">
        <f t="shared" si="0"/>
        <v>349.01</v>
      </c>
    </row>
    <row r="33" outlineLevel="1" spans="1:6">
      <c r="A33" s="5">
        <v>31</v>
      </c>
      <c r="B33" s="6" t="s">
        <v>443</v>
      </c>
      <c r="C33" s="5" t="s">
        <v>236</v>
      </c>
      <c r="D33" s="7">
        <v>136.13</v>
      </c>
      <c r="E33" s="5">
        <v>1</v>
      </c>
      <c r="F33" s="8">
        <f t="shared" si="0"/>
        <v>136.13</v>
      </c>
    </row>
    <row r="34" ht="38.25" outlineLevel="1" spans="1:6">
      <c r="A34" s="5">
        <v>32</v>
      </c>
      <c r="B34" s="6" t="s">
        <v>444</v>
      </c>
      <c r="C34" s="5" t="s">
        <v>236</v>
      </c>
      <c r="D34" s="7">
        <v>1940.78</v>
      </c>
      <c r="E34" s="5">
        <v>1</v>
      </c>
      <c r="F34" s="8">
        <f t="shared" si="0"/>
        <v>1940.78</v>
      </c>
    </row>
    <row r="35" ht="25.5" outlineLevel="1" spans="1:6">
      <c r="A35" s="5">
        <v>33</v>
      </c>
      <c r="B35" s="6" t="s">
        <v>445</v>
      </c>
      <c r="C35" s="5" t="s">
        <v>236</v>
      </c>
      <c r="D35" s="7">
        <v>658.74</v>
      </c>
      <c r="E35" s="5">
        <v>1</v>
      </c>
      <c r="F35" s="8">
        <f t="shared" si="0"/>
        <v>658.74</v>
      </c>
    </row>
    <row r="36" outlineLevel="1" spans="1:6">
      <c r="A36" s="5"/>
      <c r="B36" s="6"/>
      <c r="C36" s="5"/>
      <c r="D36" s="7"/>
      <c r="E36" s="5"/>
      <c r="F36" s="8"/>
    </row>
    <row r="37" spans="1:6">
      <c r="A37" s="9" t="s">
        <v>37</v>
      </c>
      <c r="B37" s="9"/>
      <c r="C37" s="9"/>
      <c r="D37" s="9"/>
      <c r="E37" s="9"/>
      <c r="F37" s="10">
        <f>TRUNC(SUM(F3:F36),2)</f>
        <v>19917.65</v>
      </c>
    </row>
    <row r="38" spans="1:6">
      <c r="A38" s="9" t="s">
        <v>446</v>
      </c>
      <c r="B38" s="9"/>
      <c r="C38" s="9"/>
      <c r="D38" s="9"/>
      <c r="E38" s="9"/>
      <c r="F38" s="10">
        <f>TRUNC((F37*0.5%),2)</f>
        <v>99.58</v>
      </c>
    </row>
    <row r="39" spans="1:6">
      <c r="A39" s="9" t="s">
        <v>447</v>
      </c>
      <c r="B39" s="9"/>
      <c r="C39" s="9"/>
      <c r="D39" s="9"/>
      <c r="E39" s="9"/>
      <c r="F39" s="10">
        <f>TRUNC(((F37*(1-0.2))/(12*8)),2)</f>
        <v>165.98</v>
      </c>
    </row>
    <row r="40" spans="1:6">
      <c r="A40" s="9" t="s">
        <v>448</v>
      </c>
      <c r="B40" s="9"/>
      <c r="C40" s="9"/>
      <c r="D40" s="9"/>
      <c r="E40" s="9"/>
      <c r="F40" s="10">
        <f>TRUNC(SUM(E38:F39),2)</f>
        <v>265.56</v>
      </c>
    </row>
    <row r="41" spans="1:6">
      <c r="A41" s="11"/>
      <c r="B41" s="11"/>
      <c r="C41" s="11"/>
      <c r="D41" s="11"/>
      <c r="E41" s="11"/>
      <c r="F41" s="11"/>
    </row>
    <row r="42" spans="1:6">
      <c r="A42" s="12"/>
      <c r="B42" s="12"/>
      <c r="C42" s="12"/>
      <c r="D42" s="12"/>
      <c r="E42" s="12"/>
      <c r="F42" s="12"/>
    </row>
    <row r="43" spans="1:6">
      <c r="A43" s="12"/>
      <c r="B43" s="12"/>
      <c r="C43" s="12"/>
      <c r="D43" s="12"/>
      <c r="E43" s="12"/>
      <c r="F43" s="12"/>
    </row>
    <row r="44" spans="1:6">
      <c r="A44" s="12"/>
      <c r="B44" s="12"/>
      <c r="C44" s="12"/>
      <c r="D44" s="12"/>
      <c r="E44" s="12"/>
      <c r="F44" s="12"/>
    </row>
    <row r="45" spans="1:6">
      <c r="A45" s="12"/>
      <c r="B45" s="12"/>
      <c r="C45" s="12"/>
      <c r="D45" s="12"/>
      <c r="E45" s="12"/>
      <c r="F45" s="12"/>
    </row>
    <row r="46" spans="1:6">
      <c r="A46" s="12"/>
      <c r="B46" s="12"/>
      <c r="C46" s="12"/>
      <c r="D46" s="12"/>
      <c r="E46" s="12"/>
      <c r="F46" s="12"/>
    </row>
    <row r="47" spans="1:6">
      <c r="A47" s="12"/>
      <c r="B47" s="12"/>
      <c r="C47" s="12"/>
      <c r="D47" s="12"/>
      <c r="E47" s="12"/>
      <c r="F47" s="12"/>
    </row>
    <row r="48" spans="1:6">
      <c r="A48" s="12"/>
      <c r="B48" s="12"/>
      <c r="C48" s="12"/>
      <c r="D48" s="12"/>
      <c r="E48" s="12"/>
      <c r="F48" s="12"/>
    </row>
    <row r="49" spans="1:6">
      <c r="A49" s="12"/>
      <c r="B49" s="12"/>
      <c r="C49" s="12"/>
      <c r="D49" s="12"/>
      <c r="E49" s="12"/>
      <c r="F49" s="12"/>
    </row>
    <row r="50" spans="1:6">
      <c r="A50" s="12"/>
      <c r="B50" s="12"/>
      <c r="C50" s="12"/>
      <c r="D50" s="12"/>
      <c r="E50" s="12"/>
      <c r="F50" s="12"/>
    </row>
    <row r="51" spans="1:6">
      <c r="A51" s="12"/>
      <c r="B51" s="12"/>
      <c r="C51" s="12"/>
      <c r="D51" s="12"/>
      <c r="E51" s="12"/>
      <c r="F51" s="12"/>
    </row>
    <row r="52" spans="1:6">
      <c r="A52" s="12"/>
      <c r="B52" s="12"/>
      <c r="C52" s="12"/>
      <c r="D52" s="12"/>
      <c r="E52" s="12"/>
      <c r="F52" s="12"/>
    </row>
    <row r="53" spans="1:6">
      <c r="A53" s="12"/>
      <c r="B53" s="12"/>
      <c r="C53" s="12"/>
      <c r="D53" s="12"/>
      <c r="E53" s="12"/>
      <c r="F53" s="12"/>
    </row>
    <row r="54" spans="1:6">
      <c r="A54" s="1" t="s">
        <v>449</v>
      </c>
      <c r="B54" s="2"/>
      <c r="C54" s="1"/>
      <c r="D54" s="3"/>
      <c r="E54" s="1"/>
      <c r="F54" s="1"/>
    </row>
    <row r="55" outlineLevel="1" spans="1:6">
      <c r="A55" s="4" t="s">
        <v>23</v>
      </c>
      <c r="B55" s="4" t="s">
        <v>230</v>
      </c>
      <c r="C55" s="4" t="s">
        <v>267</v>
      </c>
      <c r="D55" s="4" t="s">
        <v>232</v>
      </c>
      <c r="E55" s="4" t="s">
        <v>233</v>
      </c>
      <c r="F55" s="4" t="s">
        <v>234</v>
      </c>
    </row>
    <row r="56" ht="25.5" outlineLevel="1" spans="1:6">
      <c r="A56" s="5">
        <f>A3</f>
        <v>1</v>
      </c>
      <c r="B56" s="6" t="str">
        <f>B3</f>
        <v>Andaime Tubular - Andaime Material: Aço Carbono , Modelo: Tubular Modulado, Acessórios: Diagonal, Rodízio, Ferro, Painel Horizontal, Pranchão, Características Adicionais: Tipo "H" , Altura: 1,00 X 1,00</v>
      </c>
      <c r="C56" s="5" t="str">
        <f>C3</f>
        <v>UND</v>
      </c>
      <c r="D56" s="7">
        <f>D3</f>
        <v>193.45</v>
      </c>
      <c r="E56" s="5">
        <f>E3</f>
        <v>12</v>
      </c>
      <c r="F56" s="8">
        <f t="shared" ref="F56:F86" si="1">TRUNC((D56*E56),2)</f>
        <v>2321.4</v>
      </c>
    </row>
    <row r="57" ht="25.5" outlineLevel="1" spans="1:6">
      <c r="A57" s="5">
        <f t="shared" ref="A57:E57" si="2">A4</f>
        <v>2</v>
      </c>
      <c r="B57" s="6" t="str">
        <f t="shared" si="2"/>
        <v>Aspirador de Pó e Líquidos 1.400W - Potência: 1.400 W; Vácuo: 140 mbar; Filtro: Espuma e Pano Lavável; Volume Total: 10 Litros; Cabo Elétrico: 2 Metros; Acessórios: 1 BicoCanto e escova. 1 Mangueira de 1,5 m. 3 extensores de plástico. 1 BicoMúltiplo para carpetes e piso frio. 1 Filtro de espuma lavável. 1 Saco para pó de pano lavável.</v>
      </c>
      <c r="C57" s="5" t="str">
        <f t="shared" si="2"/>
        <v>UND</v>
      </c>
      <c r="D57" s="7">
        <f t="shared" si="2"/>
        <v>340.57</v>
      </c>
      <c r="E57" s="5">
        <f t="shared" si="2"/>
        <v>1</v>
      </c>
      <c r="F57" s="8">
        <f t="shared" si="1"/>
        <v>340.57</v>
      </c>
    </row>
    <row r="58" ht="51" outlineLevel="1" spans="1:6">
      <c r="A58" s="5">
        <f t="shared" ref="A58:E58" si="3">A5</f>
        <v>3</v>
      </c>
      <c r="B58" s="6" t="str">
        <f t="shared" si="3"/>
        <v>Bomba de vácuo de 12 CFM de duplo estágio - Potência 1HP, 750W; Voltagem Bivolt; Vácuo máximo 15 mícron / 0.003 mbar / 2x10 Pa; Capacidade para vários refrigerantes: A bomba está apta para ser utilizada com sistemas R-22, R-407C, R-410a, R-404, assim como o sistema R-134a e outros, na condição de troca do lubrificante antes da troca do refrigerante; Dupla conexão de entrada: possui uma entrada em "T" com conexão de 1/4 MFL e 3/8 MFL, para conectar qualquer tipo de mangueira ou manifold; Deslocamento 10 , 12 CFM / 283 L/M. Acessórios inclusos 01 Bomba de Vácuo, 01 Cabo de alimentação, 01 frasco de óleo para bomba.</v>
      </c>
      <c r="C58" s="5" t="str">
        <f t="shared" si="3"/>
        <v>UND</v>
      </c>
      <c r="D58" s="7">
        <f t="shared" si="3"/>
        <v>1452.35</v>
      </c>
      <c r="E58" s="5">
        <f t="shared" si="3"/>
        <v>1</v>
      </c>
      <c r="F58" s="8">
        <f t="shared" si="1"/>
        <v>1452.35</v>
      </c>
    </row>
    <row r="59" ht="25.5" outlineLevel="1" spans="1:6">
      <c r="A59" s="5">
        <f t="shared" ref="A59:E59" si="4">A6</f>
        <v>4</v>
      </c>
      <c r="B59" s="6" t="str">
        <f t="shared" si="4"/>
        <v>Capacímetro Digital - Display: LCD de 3 1/2 Dígitos , Características Adicionais: Com Holster, Entrada Protegida Por Fusível , Precisão: 0,5 PER, Capacitância Nominal: 0.1pf A 20.000 MICRO</v>
      </c>
      <c r="C59" s="5" t="str">
        <f t="shared" si="4"/>
        <v>UND</v>
      </c>
      <c r="D59" s="7">
        <f t="shared" si="4"/>
        <v>297.16</v>
      </c>
      <c r="E59" s="5">
        <f t="shared" si="4"/>
        <v>1</v>
      </c>
      <c r="F59" s="8">
        <f t="shared" si="1"/>
        <v>297.16</v>
      </c>
    </row>
    <row r="60" ht="25.5" outlineLevel="1" spans="1:6">
      <c r="A60" s="5">
        <f t="shared" ref="A60:E60" si="5">A7</f>
        <v>5</v>
      </c>
      <c r="B60" s="6" t="str">
        <f t="shared" si="5"/>
        <v>Carrinho de Mão Preto com Pneu de 60 Litros - Produzido com chapas de aço; Capacidade da Caçamba: 60 Litros; Caçamba: 46 cm x 65 cm x 85 cm; Alça: 1,20 cm x 34 cm x 1,45 cm; Roda: Pé: 1,50mm; RPC 628 – 325.8; 360mm; Aro: ARC 8 CP Cubo PP 0,90mm (CH20)</v>
      </c>
      <c r="C60" s="5" t="str">
        <f t="shared" si="5"/>
        <v>UND</v>
      </c>
      <c r="D60" s="7">
        <f t="shared" si="5"/>
        <v>265.2</v>
      </c>
      <c r="E60" s="5">
        <f t="shared" si="5"/>
        <v>1</v>
      </c>
      <c r="F60" s="8">
        <f t="shared" si="1"/>
        <v>265.2</v>
      </c>
    </row>
    <row r="61" outlineLevel="1" spans="1:6">
      <c r="A61" s="5">
        <f t="shared" ref="A61:E61" si="6">A8</f>
        <v>6</v>
      </c>
      <c r="B61" s="6" t="str">
        <f t="shared" si="6"/>
        <v>Chave Grifo Tipo Americana 36 Pol. - Material do corpo da chave: Aço forjado; Acabamento da Chave: Pintado e polido; Capacidade de abertura da chave Grifo: 102 mm</v>
      </c>
      <c r="C61" s="5" t="str">
        <f t="shared" si="6"/>
        <v>UND</v>
      </c>
      <c r="D61" s="7">
        <f t="shared" si="6"/>
        <v>208.81</v>
      </c>
      <c r="E61" s="5">
        <f t="shared" si="6"/>
        <v>1</v>
      </c>
      <c r="F61" s="8">
        <f t="shared" si="1"/>
        <v>208.81</v>
      </c>
    </row>
    <row r="62" ht="25.5" outlineLevel="1" spans="1:6">
      <c r="A62" s="5">
        <f t="shared" ref="A62:E62" si="7">A9</f>
        <v>7</v>
      </c>
      <c r="B62" s="6" t="str">
        <f t="shared" si="7"/>
        <v>Conjunto de Serra Copo Bi metálico com 12 Unidades -  kit serra copo diamantado para parede e porcelanato, contendo: 9 Serras copos, tamanhos: 3/4", 7/8", 1-1/8", 1-3/8", 1-1/2", 1-3/4", 2", 2-1/4", 2-1/2" :: 1 Haste de Mandril 3/8" :: 1 Haste de Mandril 7/16" :: 1 Adaptador de Mandril</v>
      </c>
      <c r="C62" s="5" t="str">
        <f t="shared" si="7"/>
        <v>UND</v>
      </c>
      <c r="D62" s="7">
        <f t="shared" si="7"/>
        <v>306.96</v>
      </c>
      <c r="E62" s="5">
        <f t="shared" si="7"/>
        <v>1</v>
      </c>
      <c r="F62" s="8">
        <f t="shared" si="1"/>
        <v>306.96</v>
      </c>
    </row>
    <row r="63" ht="38.25" outlineLevel="1" spans="1:6">
      <c r="A63" s="5">
        <f t="shared" ref="A63:E63" si="8">A10</f>
        <v>8</v>
      </c>
      <c r="B63" s="6" t="str">
        <f t="shared" si="8"/>
        <v>Conjunto Flangeador Excêtrico - Componentes: Corpo Base / Mordente / Ponteiras / Cortador Tubo; Aplicação: Tubulação Metálica; Sistema Medida Mordente: Métrico; Sistema Medida Ponteiras: Métrico; Características Adicionais: Alargador De Tubo 1/8 Pol a 3/4 Pol; Características Adicionais: com limitador de torque, 01 Morsa polegadas 1/4, 5/16, 3/8, 1/2, 5/8, 3/4, 01 Morsa Milímetros 6, 8, 10, 12, 16, 19; 1 Cortador de Tubos; 1 Rebarbador / Escareador; 1 Maleta Organizadora.</v>
      </c>
      <c r="C63" s="5" t="str">
        <f t="shared" si="8"/>
        <v>UND</v>
      </c>
      <c r="D63" s="7">
        <f t="shared" si="8"/>
        <v>184.18</v>
      </c>
      <c r="E63" s="5">
        <f t="shared" si="8"/>
        <v>1</v>
      </c>
      <c r="F63" s="8">
        <f t="shared" si="1"/>
        <v>184.18</v>
      </c>
    </row>
    <row r="64" ht="25.5" outlineLevel="1" spans="1:6">
      <c r="A64" s="5">
        <f t="shared" ref="A64:E64" si="9">A11</f>
        <v>9</v>
      </c>
      <c r="B64" s="6" t="str">
        <f t="shared" si="9"/>
        <v>Conjunto Manifold  - Componentes: 2 Vias, 3 Mangueiras 900mm Para R12/R22/R502/R410A E Cor , Aplicação: Manutenção Central De Ar Condicionado , Características Adicionais: Escala Baixa 0 A 30 Mmhg, 0 A 250 Psig (Manovacuô)</v>
      </c>
      <c r="C64" s="5" t="str">
        <f t="shared" si="9"/>
        <v>UND</v>
      </c>
      <c r="D64" s="7">
        <f t="shared" si="9"/>
        <v>199.97</v>
      </c>
      <c r="E64" s="5">
        <f t="shared" si="9"/>
        <v>1</v>
      </c>
      <c r="F64" s="8">
        <f t="shared" si="1"/>
        <v>199.97</v>
      </c>
    </row>
    <row r="65" ht="25.5" outlineLevel="1" spans="1:6">
      <c r="A65" s="5">
        <f t="shared" ref="A65:E65" si="10">A12</f>
        <v>10</v>
      </c>
      <c r="B65" s="6" t="str">
        <f t="shared" si="10"/>
        <v>Cortador de Cerâmicas - Capacidade de corte do cortador de cerâmica manual: 510 mm; Capacidade de corte diagonal do cortador de cerâmica manual: 360 mm; Dimensões (C x L x A): 630 x 160 x 90 mm</v>
      </c>
      <c r="C65" s="5" t="str">
        <f t="shared" si="10"/>
        <v>UND</v>
      </c>
      <c r="D65" s="7">
        <f t="shared" si="10"/>
        <v>195.51</v>
      </c>
      <c r="E65" s="5">
        <f t="shared" si="10"/>
        <v>1</v>
      </c>
      <c r="F65" s="8">
        <f t="shared" si="1"/>
        <v>195.51</v>
      </c>
    </row>
    <row r="66" ht="25.5" outlineLevel="1" spans="1:6">
      <c r="A66" s="5">
        <f t="shared" ref="A66:E66" si="11">A13</f>
        <v>11</v>
      </c>
      <c r="B66" s="6" t="str">
        <f t="shared" si="11"/>
        <v>Curvador de Tubos Manual 16 mm - Capacidade: tubos de cobre até 16mm (5/8"); Capacidade de curvatura: 180°; Possui um braço fixo para alinhar o tubo; Contém escalas para indicar o grau desejado a ser dobrado e presilha para segurar o tubo.</v>
      </c>
      <c r="C66" s="5" t="str">
        <f t="shared" si="11"/>
        <v>UND</v>
      </c>
      <c r="D66" s="7">
        <f t="shared" si="11"/>
        <v>286.83</v>
      </c>
      <c r="E66" s="5">
        <f t="shared" si="11"/>
        <v>1</v>
      </c>
      <c r="F66" s="8">
        <f t="shared" si="1"/>
        <v>286.83</v>
      </c>
    </row>
    <row r="67" ht="51" outlineLevel="1" spans="1:6">
      <c r="A67" s="5">
        <f t="shared" ref="A67:E67" si="12">A14</f>
        <v>12</v>
      </c>
      <c r="B67" s="6" t="str">
        <f t="shared" si="12"/>
        <v>Detector de Vazamentos Eletrônico - Detecta vazamento em todos gases halogêneos. Detecta vazamento em gases CFC. ex: R12/R11/R500R503/etc Detecta vazamento em gases HFC. ex: R123/R22/R410a/R134a/etc. Detecta vazamento de óxido de etileno em equipamento de esterilização hospitalar. Detecta SF-6 em disjuntores de alta voltagem. Detecta gases halogenados em sistema anti-incêndio. Acessórios Inclusos 01 maleta plástica, 01 detector de vazamento, 01 manual de instrução, 01 sonda extra de detecção, 01 jogo de pilhas. Marca / Modelo de Referência: EOS-LD200</v>
      </c>
      <c r="C67" s="5" t="str">
        <f t="shared" si="12"/>
        <v>UND</v>
      </c>
      <c r="D67" s="7">
        <f t="shared" si="12"/>
        <v>380.67</v>
      </c>
      <c r="E67" s="5">
        <f t="shared" si="12"/>
        <v>1</v>
      </c>
      <c r="F67" s="8">
        <f t="shared" si="1"/>
        <v>380.67</v>
      </c>
    </row>
    <row r="68" ht="38.25" outlineLevel="1" spans="1:6">
      <c r="A68" s="5">
        <f t="shared" ref="A68:E68" si="13">A15</f>
        <v>13</v>
      </c>
      <c r="B68" s="6" t="str">
        <f t="shared" si="13"/>
        <v>Escada Articulada 4x4 com 16 Degraus de Alumínio - Perfil estrudado de alumínio, articulações em aço galvanizado e sapatas emborrachadas antiderrapantes; Possui extensão lateral para maior estabilidade, degraus antiderrapantes com maior área de contato; Contém 16 degraus; Carga máxima de trabalho: 150Kg; Dimensão fechada: 410 x 270 x 950 mm</v>
      </c>
      <c r="C68" s="5" t="str">
        <f t="shared" si="13"/>
        <v>UND</v>
      </c>
      <c r="D68" s="7">
        <f t="shared" si="13"/>
        <v>635.84</v>
      </c>
      <c r="E68" s="5">
        <f t="shared" si="13"/>
        <v>1</v>
      </c>
      <c r="F68" s="8">
        <f t="shared" si="1"/>
        <v>635.84</v>
      </c>
    </row>
    <row r="69" ht="25.5" outlineLevel="1" spans="1:6">
      <c r="A69" s="5">
        <f t="shared" ref="A69:E69" si="14">A16</f>
        <v>14</v>
      </c>
      <c r="B69" s="6" t="str">
        <f t="shared" si="14"/>
        <v>Escada Extensiva Fibra de Vidro 4.20 m x 7.20 m - Confeccionados em fibra de vidro; Ddegraus das escadas são fabricados com alumínio 6061 com formato em D; Cinta de apoio para poste em correia lonada; Sapatas de Borracha antiderrapante</v>
      </c>
      <c r="C69" s="5" t="str">
        <f t="shared" si="14"/>
        <v>UND</v>
      </c>
      <c r="D69" s="7">
        <f t="shared" si="14"/>
        <v>1073.09</v>
      </c>
      <c r="E69" s="5">
        <f t="shared" si="14"/>
        <v>1</v>
      </c>
      <c r="F69" s="8">
        <f t="shared" si="1"/>
        <v>1073.09</v>
      </c>
    </row>
    <row r="70" outlineLevel="1" spans="1:6">
      <c r="A70" s="5">
        <f t="shared" ref="A70:E70" si="15">A17</f>
        <v>15</v>
      </c>
      <c r="B70" s="6" t="str">
        <f t="shared" si="15"/>
        <v>Esmerilhadeira - Tipo: Angular , Voltagem: 110/220 V, Potência: 840 W, Rotação: 11.000 RPM, Diâmetro Disco: 4 1/2 PO</v>
      </c>
      <c r="C70" s="5" t="str">
        <f t="shared" si="15"/>
        <v>UND</v>
      </c>
      <c r="D70" s="7">
        <f t="shared" si="15"/>
        <v>389.93</v>
      </c>
      <c r="E70" s="5">
        <f t="shared" si="15"/>
        <v>1</v>
      </c>
      <c r="F70" s="8">
        <f t="shared" si="1"/>
        <v>389.93</v>
      </c>
    </row>
    <row r="71" ht="51" outlineLevel="1" spans="1:6">
      <c r="A71" s="5">
        <f t="shared" ref="A71:E71" si="16">A18</f>
        <v>16</v>
      </c>
      <c r="B71" s="6" t="str">
        <f t="shared" si="16"/>
        <v>Furadeira elétrica impacto profissional - Furadeira de impacto; tensão: 220v; potência: 800w; protetor de cabo articulado: flexibilidade e durabilidade; função de reversão e comutador mecânico de 2 velocidades; embreagem de segurança: proteção no caso de bloqueio súbito da ferramenta/acessório; botão trava para trabalhos contínuos; revestimento softgrip para um manuseamento mais fácil; nº de rotações (sem carga): 0 - 1100/ 3000 rpm; mandril: 1/2" / 20unf; conteúdo da embalagem: empunhadeira auxiliar, limitador de profundidade, chave de mandril e maleta</v>
      </c>
      <c r="C71" s="5" t="str">
        <f t="shared" si="16"/>
        <v>UND</v>
      </c>
      <c r="D71" s="7">
        <f t="shared" si="16"/>
        <v>613.63</v>
      </c>
      <c r="E71" s="5">
        <f t="shared" si="16"/>
        <v>1</v>
      </c>
      <c r="F71" s="8">
        <f t="shared" si="1"/>
        <v>613.63</v>
      </c>
    </row>
    <row r="72" ht="38.25" outlineLevel="1" spans="1:6">
      <c r="A72" s="5">
        <f t="shared" ref="A72:E72" si="17">A19</f>
        <v>17</v>
      </c>
      <c r="B72" s="6" t="str">
        <f t="shared" si="17"/>
        <v>Grampeador e Pinador Elétrico - Ajuste de potência alta e baixa para controlar a intensidade da aplicação de grampos :: Trabalha em uma variedade de materiais duros e macios :: O mecanismo de carregamento ANTI-JAM (Antibloqueio) opera de maneira suave e eficiente :: Empunhadura proporciona conforto extra no trabalho :: Encaixe compacto para se adaptar a cantos e bordas - Especificações Técnicas: :: Tensão: 220V :: Cabo de alimentação de 2,4m :: Suporta Grampos de: 6 a 14mm :: Suporta Pinos de: 12 e 15mm</v>
      </c>
      <c r="C72" s="5" t="str">
        <f t="shared" si="17"/>
        <v>UND</v>
      </c>
      <c r="D72" s="7">
        <f t="shared" si="17"/>
        <v>278.94</v>
      </c>
      <c r="E72" s="5">
        <f t="shared" si="17"/>
        <v>1</v>
      </c>
      <c r="F72" s="8">
        <f t="shared" si="1"/>
        <v>278.94</v>
      </c>
    </row>
    <row r="73" ht="25.5" outlineLevel="1" spans="1:6">
      <c r="A73" s="5">
        <f t="shared" ref="A73:E73" si="18">A20</f>
        <v>18</v>
      </c>
      <c r="B73" s="6" t="str">
        <f t="shared" si="18"/>
        <v>Lavadora de Alta Pressão - Modelo: Monofásico, Vazão: 300 L/H, Tipo: Lava-Jato , Características Adicionais: Rodas, Gatilho Auto-Desligável, Misturador, Pistola , Tensão: 110/220 V, Pressão: 1800 PS</v>
      </c>
      <c r="C73" s="5" t="str">
        <f t="shared" si="18"/>
        <v>UND</v>
      </c>
      <c r="D73" s="7">
        <f t="shared" si="18"/>
        <v>413.23</v>
      </c>
      <c r="E73" s="5">
        <f t="shared" si="18"/>
        <v>1</v>
      </c>
      <c r="F73" s="8">
        <f t="shared" si="1"/>
        <v>413.23</v>
      </c>
    </row>
    <row r="74" ht="25.5" outlineLevel="1" spans="1:6">
      <c r="A74" s="5">
        <f t="shared" ref="A74:E74" si="19">A21</f>
        <v>19</v>
      </c>
      <c r="B74" s="6" t="str">
        <f t="shared" si="19"/>
        <v>Lixadeira Orbital Profissional 250W 220V - Voltagem 220v; Acessórios Inclusos: 01 Lixa, 01 Perfurador de lixa, 01 Saco para pó; Dimensões (LxAxP/cm) 11 x 14 x 17; Dimensões da Lixa (cm) ¼ - 105x114mm; Empunhadura: Ergonômica e Emborrachada; Peso Líquido (Kg) 1,16 kg; Potência (W) 250 W; Voltagem 220V; Órbitas por Minuto (OPM) 14.000 OPM</v>
      </c>
      <c r="C74" s="5" t="str">
        <f t="shared" si="19"/>
        <v>UND</v>
      </c>
      <c r="D74" s="7">
        <f t="shared" si="19"/>
        <v>179.22</v>
      </c>
      <c r="E74" s="5">
        <f t="shared" si="19"/>
        <v>1</v>
      </c>
      <c r="F74" s="8">
        <f t="shared" si="1"/>
        <v>179.22</v>
      </c>
    </row>
    <row r="75" ht="38.25" outlineLevel="1" spans="1:6">
      <c r="A75" s="5">
        <f t="shared" ref="A75:E75" si="20">A22</f>
        <v>20</v>
      </c>
      <c r="B75" s="6" t="str">
        <f t="shared" si="20"/>
        <v>Maçarico Manual Portátil - Tipo Gás: Mapp; Temperatura Chama: Até 1.800 °C; Tipo Chama: Neutra; Aplicação: Tubo Cobre / Latão / Alumínio / Aço; Características Adicionais: Acendimento Automático, Bico com giro de 360°, Bico em aço inox, trava de segurança contra acionamento acidental (desligado), trava do gatilho acionado (ligado) e regulador de gás manual.</v>
      </c>
      <c r="C75" s="5" t="str">
        <f t="shared" si="20"/>
        <v>UND</v>
      </c>
      <c r="D75" s="7">
        <f t="shared" si="20"/>
        <v>266.94</v>
      </c>
      <c r="E75" s="5">
        <f t="shared" si="20"/>
        <v>1</v>
      </c>
      <c r="F75" s="8">
        <f t="shared" si="1"/>
        <v>266.94</v>
      </c>
    </row>
    <row r="76" ht="25.5" outlineLevel="1" spans="1:6">
      <c r="A76" s="5">
        <f t="shared" ref="A76:E76" si="21">A23</f>
        <v>21</v>
      </c>
      <c r="B76" s="6" t="str">
        <f t="shared" si="21"/>
        <v>Maquina De Solda Inversora 220v - Frequência: 60 Hz; Potência: 7800 W; Tensão no vazio: 70 ~ 76 V; Amperagem: 20 ~ 180 A; Peso: 1,85 Kg; Dimensões (C x L x A): 208 x 85 x 132 mm. Itens Inclusos: Cabo de garra negativa; Cabo pinça do eletrodo; Máscara de proteção. Marca / Modelo de Referência: TORK KAB 180</v>
      </c>
      <c r="C76" s="5" t="str">
        <f t="shared" si="21"/>
        <v>UND</v>
      </c>
      <c r="D76" s="7">
        <f t="shared" si="21"/>
        <v>945.88</v>
      </c>
      <c r="E76" s="5">
        <f t="shared" si="21"/>
        <v>1</v>
      </c>
      <c r="F76" s="8">
        <f t="shared" si="1"/>
        <v>945.88</v>
      </c>
    </row>
    <row r="77" ht="25.5" outlineLevel="1" spans="1:6">
      <c r="A77" s="5">
        <f t="shared" ref="A77:E77" si="22">A24</f>
        <v>22</v>
      </c>
      <c r="B77" s="6" t="str">
        <f t="shared" si="22"/>
        <v>Moto Esmeril Monofásico 6 Pol. 360W - Potência: 360W; Frequência: 60 Hz; Tensão: 220V; Rotação: 3450 rpm; Medidas do rebolo indicado (diâm. x esp. x furo): 6” x 5/8” x 1/2"; Diâmetro do eixo: 1/2" - 12,7mm. Acompanha: 2 Rebolos retos de 6” x 5/8” x 1/2", sendo 1 grão fino e 1 grão grosso</v>
      </c>
      <c r="C77" s="5" t="str">
        <f t="shared" si="22"/>
        <v>UND</v>
      </c>
      <c r="D77" s="7">
        <f t="shared" si="22"/>
        <v>232.15</v>
      </c>
      <c r="E77" s="5">
        <f t="shared" si="22"/>
        <v>1</v>
      </c>
      <c r="F77" s="8">
        <f t="shared" si="1"/>
        <v>232.15</v>
      </c>
    </row>
    <row r="78" ht="51" outlineLevel="1" spans="1:6">
      <c r="A78" s="5">
        <f t="shared" ref="A78:E78" si="23">A25</f>
        <v>23</v>
      </c>
      <c r="B78" s="6" t="str">
        <f t="shared" si="23"/>
        <v>Motocompressor 8,5 Pés 2 HP 25L Monofásico - Compressor de pistão; Aplicação:serviços de pintura em geral, calibragem de pneus e inflamento de objetos. Especificações Técnicas:Deslocamento teórico (pcm): 8,5 :: Reservatório: 25L :: Tensão: 220V Monofásico :: Dimensões do Produto LxAxP: 270 x 640 x 655mm :: Peso Líquido (kg): 24,8 :: Potência do motor (hp): 2 :: Pressão de Operação Máxima (lbf/pol²): 120 :: Pressão de Operação Mínima (lbf/pol²): 80 :: Unidade Compressora - Nº de Estágios: 1
:: Unidade Compressora - Nº de Pistões: 1. Marca / Modelo de Referência:Schulz Pratic Air CSI 8,5/25</v>
      </c>
      <c r="C78" s="5" t="str">
        <f t="shared" si="23"/>
        <v>UND</v>
      </c>
      <c r="D78" s="7">
        <f t="shared" si="23"/>
        <v>1484.47</v>
      </c>
      <c r="E78" s="5">
        <f t="shared" si="23"/>
        <v>1</v>
      </c>
      <c r="F78" s="8">
        <f t="shared" si="1"/>
        <v>1484.47</v>
      </c>
    </row>
    <row r="79" ht="51" outlineLevel="1" spans="1:6">
      <c r="A79" s="5">
        <f t="shared" ref="A79:E79" si="24">A26</f>
        <v>24</v>
      </c>
      <c r="B79" s="6" t="str">
        <f t="shared" si="24"/>
        <v>Motocompressor de Ar Direto 1/2HP Bivolt com Kit para Pintura - Capacidade de produção de ar: 2,3 pcm; Potência do motor: 1/2CV (HP); Pressão máxima de trabalho: 40 lbf/pol²; Tensão: 110/220V com chave seletora; Rotação: 1.750RPM; 1 Compressor de ar direto. Acompanha: 1 pistola para pintura (bico jato leque), 1 bico jato dirigido para pistola de pintura, 1 bico para encher bola, 1 medidor de pressão para pneus, 1 conector 1/4" para engate rápido rosca macho, 1 bico para encher pneu, 1 pistola para limpeza e 1 mangueira espiral de 5 m (1 ponta rosca fêmea / 1 ponta engate rápido - ambos 1/4").</v>
      </c>
      <c r="C79" s="5" t="str">
        <f t="shared" si="24"/>
        <v>UND</v>
      </c>
      <c r="D79" s="7">
        <f t="shared" si="24"/>
        <v>772.27</v>
      </c>
      <c r="E79" s="5">
        <f t="shared" si="24"/>
        <v>1</v>
      </c>
      <c r="F79" s="8">
        <f t="shared" si="1"/>
        <v>772.27</v>
      </c>
    </row>
    <row r="80" ht="63.75" outlineLevel="1" spans="1:6">
      <c r="A80" s="5">
        <f t="shared" ref="A80:E80" si="25">A27</f>
        <v>25</v>
      </c>
      <c r="B80" s="6" t="str">
        <f t="shared" si="25"/>
        <v>Parafusadeira à Bateria - Torque Mínimo: 6/15 Nm; Velocidade de Rotação sem Carga (rpm): 0-700; Tensão/Voltagem: bivolt / 12V; Alimentação: Bateria; Mandril: 1/4", 6mm; Dimensões: Altura - 18,50 cm x Largura - 7,30 cm x Profundidade - 15,50 cm, Peso: 900 g - intervalo de tolerância das dimensões: 10% (+ -). Características Adicionais: Bateria inteligente de 12V; Indicador do nível de carga da bateria; Tecnologia ECP: protege eletronicamente as células da bateria; Punho ergonômico; Interruptor de velocidade variável; com o mandril de manga simples; com função de freio do motor; Conteúdo da Embalagem: 1 Parafusadeira e Furadeira à Bateria, 1 Carregador bivolt, 1 Maleta plástica, 10 Bits, 1 Extensor universal e Manual de instruções; Garantia Mínima: 12 (doze) meses. Marca / Modelo de Referência: Bosch GSR 1000 Smart ou similar.</v>
      </c>
      <c r="C80" s="5" t="str">
        <f t="shared" si="25"/>
        <v>UND</v>
      </c>
      <c r="D80" s="7">
        <f t="shared" si="25"/>
        <v>440</v>
      </c>
      <c r="E80" s="5">
        <f t="shared" si="25"/>
        <v>1</v>
      </c>
      <c r="F80" s="8">
        <f t="shared" si="1"/>
        <v>440</v>
      </c>
    </row>
    <row r="81" ht="63.75" outlineLevel="1" spans="1:6">
      <c r="A81" s="5">
        <f t="shared" ref="A81:E81" si="26">A28</f>
        <v>26</v>
      </c>
      <c r="B81" s="6" t="str">
        <f t="shared" si="26"/>
        <v>Serra de Bancada 1800W 10 Pol. - Características:Escala inteligente com duas escalas :: Entalhe em forma de andorinha ajuda na configuração da cerca sem desvio :: Com rodas para transporte e armazenamento. Especificações Técnicas: Potência: 1800W :: Tensão: 220V :: Velocidade: 4800 RPM :: Diâmetro dos disco: 10" (254mm) :: Tamanho da mesa: 560mm X 680mm :: Tamanho da extensão: 560mm X 1040mm :: Capacidade de corte: 660mm :: Capacidade de corte: 90° 80mm :: Capacidade de corte: 45° 50mm :: Peso: 27,2Kg. Conteúdo da Embalagem: Serra de Bancada 1800W 10" :: Disco de 10" (254mm) :: Guia lateral para cortes 90° :: Guia lateral para cortes 45° :: Guarda de proteção :: Suporte metálico. Marca / Modelo de Referência: STANLEY-SST1801</v>
      </c>
      <c r="C81" s="5" t="str">
        <f t="shared" si="26"/>
        <v>UND</v>
      </c>
      <c r="D81" s="7">
        <f t="shared" si="26"/>
        <v>1594.66</v>
      </c>
      <c r="E81" s="5">
        <f t="shared" si="26"/>
        <v>1</v>
      </c>
      <c r="F81" s="8">
        <f t="shared" si="1"/>
        <v>1594.66</v>
      </c>
    </row>
    <row r="82" ht="25.5" outlineLevel="1" spans="1:6">
      <c r="A82" s="5">
        <f t="shared" ref="A82:E82" si="27">A29</f>
        <v>27</v>
      </c>
      <c r="B82" s="6" t="str">
        <f t="shared" si="27"/>
        <v>Serra Mármore 1.300W - Potência: 1.300 NaN, Diâmetro Disco: 110 NaN, Diâmetro Furo Disco: 20 NaN, Voltagem: 220 NaN, Características Adicionais: Alto Torque, Rolamento Vedado Contra Pó.</v>
      </c>
      <c r="C82" s="5" t="str">
        <f t="shared" si="27"/>
        <v>UND</v>
      </c>
      <c r="D82" s="7">
        <f t="shared" si="27"/>
        <v>473.72</v>
      </c>
      <c r="E82" s="5">
        <f t="shared" si="27"/>
        <v>1</v>
      </c>
      <c r="F82" s="8">
        <f t="shared" si="1"/>
        <v>473.72</v>
      </c>
    </row>
    <row r="83" ht="25.5" outlineLevel="1" spans="1:6">
      <c r="A83" s="5">
        <f t="shared" ref="A83:E83" si="28">A30</f>
        <v>28</v>
      </c>
      <c r="B83" s="6" t="str">
        <f t="shared" si="28"/>
        <v>Serra tico-tico 500 W- Rotação: 3.100 RPM, Capacidade Corte Madeira: 55 MM, Capacidade Corte Aço: 6 MM, Capacidade Corte Alumínio: 10 MM, Aplicação: Marcenaria , Potência: 500 W, Tensão: 110/220</v>
      </c>
      <c r="C83" s="5" t="str">
        <f t="shared" si="28"/>
        <v>UND</v>
      </c>
      <c r="D83" s="7">
        <f t="shared" si="28"/>
        <v>369</v>
      </c>
      <c r="E83" s="5">
        <f t="shared" si="28"/>
        <v>1</v>
      </c>
      <c r="F83" s="8">
        <f t="shared" si="1"/>
        <v>369</v>
      </c>
    </row>
    <row r="84" ht="51" outlineLevel="1" spans="1:6">
      <c r="A84" s="5">
        <f t="shared" ref="A84:E84" si="29">A31</f>
        <v>29</v>
      </c>
      <c r="B84" s="6" t="str">
        <f t="shared" si="29"/>
        <v>Soprador Térmico 2000W com 3 Estágios - Especificações Técnicas::: Número de estágio: 03 estágios;:: Potência 1° estágio: 80 W; :: Temperatura 1° estágio: 50º C; :: Fluxo de ar 1° estágio: 500 Litros/min; :: Potência 2° estágio: 1.000 W; :: Temperatura 2° estágio: 350° C; :: Fluxo de ar 2°; estágio: 300 Litros/min; :: Potência 3° estágio: 2.000 W; :: Temperatura 3° estágio: 550° C; :: Fluxo de ar 3° estágio: 500 Litros/min; :: Tensão (V): 220V; :: Frequência: 60 Hz; :: Segue norma: ABNT NBR IEC 60335-1 e IEC 60335-2-45; :: Massa aproximada(Kg): 700g. Marca / Modelo de Referência: VONDER-6001020127</v>
      </c>
      <c r="C84" s="5" t="str">
        <f t="shared" si="29"/>
        <v>UND</v>
      </c>
      <c r="D84" s="7">
        <f t="shared" si="29"/>
        <v>230.41</v>
      </c>
      <c r="E84" s="5">
        <f t="shared" si="29"/>
        <v>1</v>
      </c>
      <c r="F84" s="8">
        <f t="shared" si="1"/>
        <v>230.41</v>
      </c>
    </row>
    <row r="85" ht="25.5" outlineLevel="1" spans="1:6">
      <c r="A85" s="5">
        <f t="shared" ref="A85:E85" si="30">A32</f>
        <v>30</v>
      </c>
      <c r="B85" s="6" t="str">
        <f t="shared" si="30"/>
        <v>Torno / Morsa de Bancada 8 Pol. - Mordentes em aço temperado e cementado; Mordentes substituíveis; Ferro fundido nodular; fuso forjado com rosca trapezoidal; Pintura eletrostática.</v>
      </c>
      <c r="C85" s="5" t="str">
        <f t="shared" si="30"/>
        <v>UND</v>
      </c>
      <c r="D85" s="7">
        <f t="shared" si="30"/>
        <v>349.01</v>
      </c>
      <c r="E85" s="5">
        <f t="shared" si="30"/>
        <v>1</v>
      </c>
      <c r="F85" s="8">
        <f t="shared" si="1"/>
        <v>349.01</v>
      </c>
    </row>
    <row r="86" outlineLevel="1" spans="1:6">
      <c r="A86" s="5">
        <f t="shared" ref="A86:E86" si="31">A33</f>
        <v>31</v>
      </c>
      <c r="B86" s="6" t="str">
        <f t="shared" si="31"/>
        <v>Vacuômetro Analógico -  Material: Latão , Tipo: Portátil , Modelo: Analógico , Capacidade: 250 , Características Adicionais: Calibrado, Agulha Latão, Escala De O A 76 Cm/Hg</v>
      </c>
      <c r="C86" s="5" t="str">
        <f t="shared" si="31"/>
        <v>UND</v>
      </c>
      <c r="D86" s="7">
        <f t="shared" si="31"/>
        <v>136.13</v>
      </c>
      <c r="E86" s="5">
        <f t="shared" si="31"/>
        <v>1</v>
      </c>
      <c r="F86" s="8">
        <f t="shared" si="1"/>
        <v>136.13</v>
      </c>
    </row>
    <row r="87" outlineLevel="1" spans="1:6">
      <c r="A87" s="5"/>
      <c r="B87" s="6"/>
      <c r="C87" s="5"/>
      <c r="D87" s="7"/>
      <c r="E87" s="5"/>
      <c r="F87" s="8"/>
    </row>
    <row r="88" outlineLevel="1" spans="1:6">
      <c r="A88" s="5"/>
      <c r="B88" s="6"/>
      <c r="C88" s="5"/>
      <c r="D88" s="7"/>
      <c r="E88" s="5"/>
      <c r="F88" s="8"/>
    </row>
    <row r="89" spans="1:6">
      <c r="A89" s="9" t="s">
        <v>37</v>
      </c>
      <c r="B89" s="9"/>
      <c r="C89" s="9"/>
      <c r="D89" s="9"/>
      <c r="E89" s="9"/>
      <c r="F89" s="10">
        <f>TRUNC(SUM(F56:F88),2)</f>
        <v>17318.13</v>
      </c>
    </row>
    <row r="90" spans="1:6">
      <c r="A90" s="9" t="s">
        <v>446</v>
      </c>
      <c r="B90" s="9"/>
      <c r="C90" s="9"/>
      <c r="D90" s="9"/>
      <c r="E90" s="9"/>
      <c r="F90" s="10">
        <f>TRUNC((F89*0.5%),2)</f>
        <v>86.59</v>
      </c>
    </row>
    <row r="91" spans="1:6">
      <c r="A91" s="9" t="s">
        <v>447</v>
      </c>
      <c r="B91" s="9"/>
      <c r="C91" s="9"/>
      <c r="D91" s="9"/>
      <c r="E91" s="9"/>
      <c r="F91" s="10">
        <f>TRUNC(((F89*(1-0.2))/(12*8)),2)</f>
        <v>144.31</v>
      </c>
    </row>
    <row r="92" spans="1:6">
      <c r="A92" s="9" t="s">
        <v>448</v>
      </c>
      <c r="B92" s="9"/>
      <c r="C92" s="9"/>
      <c r="D92" s="9"/>
      <c r="E92" s="9"/>
      <c r="F92" s="10">
        <f>TRUNC(SUM(E90:F91),2)</f>
        <v>230.9</v>
      </c>
    </row>
    <row r="94" spans="1:6">
      <c r="A94" s="1" t="s">
        <v>450</v>
      </c>
      <c r="B94" s="2"/>
      <c r="C94" s="1"/>
      <c r="D94" s="3"/>
      <c r="E94" s="1"/>
      <c r="F94" s="1"/>
    </row>
    <row r="95" outlineLevel="1" spans="1:6">
      <c r="A95" s="4" t="s">
        <v>23</v>
      </c>
      <c r="B95" s="4" t="s">
        <v>230</v>
      </c>
      <c r="C95" s="4" t="s">
        <v>267</v>
      </c>
      <c r="D95" s="4" t="s">
        <v>232</v>
      </c>
      <c r="E95" s="4" t="s">
        <v>233</v>
      </c>
      <c r="F95" s="4" t="s">
        <v>234</v>
      </c>
    </row>
    <row r="96" ht="25.5" outlineLevel="1" spans="1:6">
      <c r="A96" s="5">
        <f>A3</f>
        <v>1</v>
      </c>
      <c r="B96" s="6" t="str">
        <f>B3</f>
        <v>Andaime Tubular - Andaime Material: Aço Carbono , Modelo: Tubular Modulado, Acessórios: Diagonal, Rodízio, Ferro, Painel Horizontal, Pranchão, Características Adicionais: Tipo "H" , Altura: 1,00 X 1,00</v>
      </c>
      <c r="C96" s="5" t="str">
        <f>C3</f>
        <v>UND</v>
      </c>
      <c r="D96" s="7">
        <f>D3</f>
        <v>193.45</v>
      </c>
      <c r="E96" s="5">
        <f>E3</f>
        <v>12</v>
      </c>
      <c r="F96" s="8">
        <f t="shared" ref="F96:F126" si="32">TRUNC((D96*E96),2)</f>
        <v>2321.4</v>
      </c>
    </row>
    <row r="97" ht="25.5" outlineLevel="1" spans="1:6">
      <c r="A97" s="5">
        <f t="shared" ref="A97:E97" si="33">A4</f>
        <v>2</v>
      </c>
      <c r="B97" s="6" t="str">
        <f t="shared" si="33"/>
        <v>Aspirador de Pó e Líquidos 1.400W - Potência: 1.400 W; Vácuo: 140 mbar; Filtro: Espuma e Pano Lavável; Volume Total: 10 Litros; Cabo Elétrico: 2 Metros; Acessórios: 1 BicoCanto e escova. 1 Mangueira de 1,5 m. 3 extensores de plástico. 1 BicoMúltiplo para carpetes e piso frio. 1 Filtro de espuma lavável. 1 Saco para pó de pano lavável.</v>
      </c>
      <c r="C97" s="5" t="str">
        <f t="shared" si="33"/>
        <v>UND</v>
      </c>
      <c r="D97" s="7">
        <f t="shared" si="33"/>
        <v>340.57</v>
      </c>
      <c r="E97" s="5">
        <f t="shared" si="33"/>
        <v>1</v>
      </c>
      <c r="F97" s="8">
        <f t="shared" si="32"/>
        <v>340.57</v>
      </c>
    </row>
    <row r="98" ht="51" outlineLevel="1" spans="1:6">
      <c r="A98" s="5">
        <f t="shared" ref="A98:E98" si="34">A5</f>
        <v>3</v>
      </c>
      <c r="B98" s="6" t="str">
        <f t="shared" si="34"/>
        <v>Bomba de vácuo de 12 CFM de duplo estágio - Potência 1HP, 750W; Voltagem Bivolt; Vácuo máximo 15 mícron / 0.003 mbar / 2x10 Pa; Capacidade para vários refrigerantes: A bomba está apta para ser utilizada com sistemas R-22, R-407C, R-410a, R-404, assim como o sistema R-134a e outros, na condição de troca do lubrificante antes da troca do refrigerante; Dupla conexão de entrada: possui uma entrada em "T" com conexão de 1/4 MFL e 3/8 MFL, para conectar qualquer tipo de mangueira ou manifold; Deslocamento 10 , 12 CFM / 283 L/M. Acessórios inclusos 01 Bomba de Vácuo, 01 Cabo de alimentação, 01 frasco de óleo para bomba.</v>
      </c>
      <c r="C98" s="5" t="str">
        <f t="shared" si="34"/>
        <v>UND</v>
      </c>
      <c r="D98" s="7">
        <f t="shared" si="34"/>
        <v>1452.35</v>
      </c>
      <c r="E98" s="5">
        <f t="shared" si="34"/>
        <v>1</v>
      </c>
      <c r="F98" s="8">
        <f t="shared" si="32"/>
        <v>1452.35</v>
      </c>
    </row>
    <row r="99" ht="25.5" outlineLevel="1" spans="1:6">
      <c r="A99" s="5">
        <f t="shared" ref="A99:E99" si="35">A6</f>
        <v>4</v>
      </c>
      <c r="B99" s="6" t="str">
        <f t="shared" si="35"/>
        <v>Capacímetro Digital - Display: LCD de 3 1/2 Dígitos , Características Adicionais: Com Holster, Entrada Protegida Por Fusível , Precisão: 0,5 PER, Capacitância Nominal: 0.1pf A 20.000 MICRO</v>
      </c>
      <c r="C99" s="5" t="str">
        <f t="shared" si="35"/>
        <v>UND</v>
      </c>
      <c r="D99" s="7">
        <f t="shared" si="35"/>
        <v>297.16</v>
      </c>
      <c r="E99" s="5">
        <f t="shared" si="35"/>
        <v>1</v>
      </c>
      <c r="F99" s="8">
        <f t="shared" si="32"/>
        <v>297.16</v>
      </c>
    </row>
    <row r="100" ht="25.5" outlineLevel="1" spans="1:6">
      <c r="A100" s="5">
        <f t="shared" ref="A100:E100" si="36">A7</f>
        <v>5</v>
      </c>
      <c r="B100" s="6" t="str">
        <f t="shared" si="36"/>
        <v>Carrinho de Mão Preto com Pneu de 60 Litros - Produzido com chapas de aço; Capacidade da Caçamba: 60 Litros; Caçamba: 46 cm x 65 cm x 85 cm; Alça: 1,20 cm x 34 cm x 1,45 cm; Roda: Pé: 1,50mm; RPC 628 – 325.8; 360mm; Aro: ARC 8 CP Cubo PP 0,90mm (CH20)</v>
      </c>
      <c r="C100" s="5" t="str">
        <f t="shared" si="36"/>
        <v>UND</v>
      </c>
      <c r="D100" s="7">
        <f t="shared" si="36"/>
        <v>265.2</v>
      </c>
      <c r="E100" s="5">
        <f t="shared" si="36"/>
        <v>1</v>
      </c>
      <c r="F100" s="8">
        <f t="shared" si="32"/>
        <v>265.2</v>
      </c>
    </row>
    <row r="101" outlineLevel="1" spans="1:6">
      <c r="A101" s="5">
        <f t="shared" ref="A101:E101" si="37">A8</f>
        <v>6</v>
      </c>
      <c r="B101" s="6" t="str">
        <f t="shared" si="37"/>
        <v>Chave Grifo Tipo Americana 36 Pol. - Material do corpo da chave: Aço forjado; Acabamento da Chave: Pintado e polido; Capacidade de abertura da chave Grifo: 102 mm</v>
      </c>
      <c r="C101" s="5" t="str">
        <f t="shared" si="37"/>
        <v>UND</v>
      </c>
      <c r="D101" s="7">
        <f t="shared" si="37"/>
        <v>208.81</v>
      </c>
      <c r="E101" s="5">
        <f t="shared" si="37"/>
        <v>1</v>
      </c>
      <c r="F101" s="8">
        <f t="shared" si="32"/>
        <v>208.81</v>
      </c>
    </row>
    <row r="102" ht="25.5" outlineLevel="1" spans="1:6">
      <c r="A102" s="5">
        <f t="shared" ref="A102:E102" si="38">A9</f>
        <v>7</v>
      </c>
      <c r="B102" s="6" t="str">
        <f t="shared" si="38"/>
        <v>Conjunto de Serra Copo Bi metálico com 12 Unidades -  kit serra copo diamantado para parede e porcelanato, contendo: 9 Serras copos, tamanhos: 3/4", 7/8", 1-1/8", 1-3/8", 1-1/2", 1-3/4", 2", 2-1/4", 2-1/2" :: 1 Haste de Mandril 3/8" :: 1 Haste de Mandril 7/16" :: 1 Adaptador de Mandril</v>
      </c>
      <c r="C102" s="5" t="str">
        <f t="shared" si="38"/>
        <v>UND</v>
      </c>
      <c r="D102" s="7">
        <f t="shared" si="38"/>
        <v>306.96</v>
      </c>
      <c r="E102" s="5">
        <f t="shared" si="38"/>
        <v>1</v>
      </c>
      <c r="F102" s="8">
        <f t="shared" si="32"/>
        <v>306.96</v>
      </c>
    </row>
    <row r="103" ht="38.25" outlineLevel="1" spans="1:6">
      <c r="A103" s="5">
        <f t="shared" ref="A103:E103" si="39">A10</f>
        <v>8</v>
      </c>
      <c r="B103" s="6" t="str">
        <f t="shared" si="39"/>
        <v>Conjunto Flangeador Excêtrico - Componentes: Corpo Base / Mordente / Ponteiras / Cortador Tubo; Aplicação: Tubulação Metálica; Sistema Medida Mordente: Métrico; Sistema Medida Ponteiras: Métrico; Características Adicionais: Alargador De Tubo 1/8 Pol a 3/4 Pol; Características Adicionais: com limitador de torque, 01 Morsa polegadas 1/4, 5/16, 3/8, 1/2, 5/8, 3/4, 01 Morsa Milímetros 6, 8, 10, 12, 16, 19; 1 Cortador de Tubos; 1 Rebarbador / Escareador; 1 Maleta Organizadora.</v>
      </c>
      <c r="C103" s="5" t="str">
        <f t="shared" si="39"/>
        <v>UND</v>
      </c>
      <c r="D103" s="7">
        <f t="shared" si="39"/>
        <v>184.18</v>
      </c>
      <c r="E103" s="5">
        <f t="shared" si="39"/>
        <v>1</v>
      </c>
      <c r="F103" s="8">
        <f t="shared" si="32"/>
        <v>184.18</v>
      </c>
    </row>
    <row r="104" ht="25.5" outlineLevel="1" spans="1:6">
      <c r="A104" s="5">
        <f t="shared" ref="A104:E104" si="40">A11</f>
        <v>9</v>
      </c>
      <c r="B104" s="6" t="str">
        <f t="shared" si="40"/>
        <v>Conjunto Manifold  - Componentes: 2 Vias, 3 Mangueiras 900mm Para R12/R22/R502/R410A E Cor , Aplicação: Manutenção Central De Ar Condicionado , Características Adicionais: Escala Baixa 0 A 30 Mmhg, 0 A 250 Psig (Manovacuô)</v>
      </c>
      <c r="C104" s="5" t="str">
        <f t="shared" si="40"/>
        <v>UND</v>
      </c>
      <c r="D104" s="7">
        <f t="shared" si="40"/>
        <v>199.97</v>
      </c>
      <c r="E104" s="5">
        <f t="shared" si="40"/>
        <v>1</v>
      </c>
      <c r="F104" s="8">
        <f t="shared" si="32"/>
        <v>199.97</v>
      </c>
    </row>
    <row r="105" ht="25.5" outlineLevel="1" spans="1:6">
      <c r="A105" s="5">
        <f t="shared" ref="A105:E105" si="41">A12</f>
        <v>10</v>
      </c>
      <c r="B105" s="6" t="str">
        <f t="shared" si="41"/>
        <v>Cortador de Cerâmicas - Capacidade de corte do cortador de cerâmica manual: 510 mm; Capacidade de corte diagonal do cortador de cerâmica manual: 360 mm; Dimensões (C x L x A): 630 x 160 x 90 mm</v>
      </c>
      <c r="C105" s="5" t="str">
        <f t="shared" si="41"/>
        <v>UND</v>
      </c>
      <c r="D105" s="7">
        <f t="shared" si="41"/>
        <v>195.51</v>
      </c>
      <c r="E105" s="5">
        <f t="shared" si="41"/>
        <v>1</v>
      </c>
      <c r="F105" s="8">
        <f t="shared" si="32"/>
        <v>195.51</v>
      </c>
    </row>
    <row r="106" ht="25.5" outlineLevel="1" spans="1:6">
      <c r="A106" s="5">
        <f t="shared" ref="A106:E106" si="42">A13</f>
        <v>11</v>
      </c>
      <c r="B106" s="6" t="str">
        <f t="shared" si="42"/>
        <v>Curvador de Tubos Manual 16 mm - Capacidade: tubos de cobre até 16mm (5/8"); Capacidade de curvatura: 180°; Possui um braço fixo para alinhar o tubo; Contém escalas para indicar o grau desejado a ser dobrado e presilha para segurar o tubo.</v>
      </c>
      <c r="C106" s="5" t="str">
        <f t="shared" si="42"/>
        <v>UND</v>
      </c>
      <c r="D106" s="7">
        <f t="shared" si="42"/>
        <v>286.83</v>
      </c>
      <c r="E106" s="5">
        <f t="shared" si="42"/>
        <v>1</v>
      </c>
      <c r="F106" s="8">
        <f t="shared" si="32"/>
        <v>286.83</v>
      </c>
    </row>
    <row r="107" ht="51" outlineLevel="1" spans="1:6">
      <c r="A107" s="5">
        <f t="shared" ref="A107:E107" si="43">A14</f>
        <v>12</v>
      </c>
      <c r="B107" s="6" t="str">
        <f t="shared" si="43"/>
        <v>Detector de Vazamentos Eletrônico - Detecta vazamento em todos gases halogêneos. Detecta vazamento em gases CFC. ex: R12/R11/R500R503/etc Detecta vazamento em gases HFC. ex: R123/R22/R410a/R134a/etc. Detecta vazamento de óxido de etileno em equipamento de esterilização hospitalar. Detecta SF-6 em disjuntores de alta voltagem. Detecta gases halogenados em sistema anti-incêndio. Acessórios Inclusos 01 maleta plástica, 01 detector de vazamento, 01 manual de instrução, 01 sonda extra de detecção, 01 jogo de pilhas. Marca / Modelo de Referência: EOS-LD200</v>
      </c>
      <c r="C107" s="5" t="str">
        <f t="shared" si="43"/>
        <v>UND</v>
      </c>
      <c r="D107" s="7">
        <f t="shared" si="43"/>
        <v>380.67</v>
      </c>
      <c r="E107" s="5">
        <f t="shared" si="43"/>
        <v>1</v>
      </c>
      <c r="F107" s="8">
        <f t="shared" si="32"/>
        <v>380.67</v>
      </c>
    </row>
    <row r="108" ht="38.25" outlineLevel="1" spans="1:6">
      <c r="A108" s="5">
        <f t="shared" ref="A108:E108" si="44">A15</f>
        <v>13</v>
      </c>
      <c r="B108" s="6" t="str">
        <f t="shared" si="44"/>
        <v>Escada Articulada 4x4 com 16 Degraus de Alumínio - Perfil estrudado de alumínio, articulações em aço galvanizado e sapatas emborrachadas antiderrapantes; Possui extensão lateral para maior estabilidade, degraus antiderrapantes com maior área de contato; Contém 16 degraus; Carga máxima de trabalho: 150Kg; Dimensão fechada: 410 x 270 x 950 mm</v>
      </c>
      <c r="C108" s="5" t="str">
        <f t="shared" si="44"/>
        <v>UND</v>
      </c>
      <c r="D108" s="7">
        <f t="shared" si="44"/>
        <v>635.84</v>
      </c>
      <c r="E108" s="5">
        <f t="shared" si="44"/>
        <v>1</v>
      </c>
      <c r="F108" s="8">
        <f t="shared" si="32"/>
        <v>635.84</v>
      </c>
    </row>
    <row r="109" ht="25.5" outlineLevel="1" spans="1:6">
      <c r="A109" s="5">
        <f t="shared" ref="A109:E109" si="45">A16</f>
        <v>14</v>
      </c>
      <c r="B109" s="6" t="str">
        <f t="shared" si="45"/>
        <v>Escada Extensiva Fibra de Vidro 4.20 m x 7.20 m - Confeccionados em fibra de vidro; Ddegraus das escadas são fabricados com alumínio 6061 com formato em D; Cinta de apoio para poste em correia lonada; Sapatas de Borracha antiderrapante</v>
      </c>
      <c r="C109" s="5" t="str">
        <f t="shared" si="45"/>
        <v>UND</v>
      </c>
      <c r="D109" s="7">
        <f t="shared" si="45"/>
        <v>1073.09</v>
      </c>
      <c r="E109" s="5">
        <f t="shared" si="45"/>
        <v>1</v>
      </c>
      <c r="F109" s="8">
        <f t="shared" si="32"/>
        <v>1073.09</v>
      </c>
    </row>
    <row r="110" outlineLevel="1" spans="1:6">
      <c r="A110" s="5">
        <f t="shared" ref="A110:E110" si="46">A17</f>
        <v>15</v>
      </c>
      <c r="B110" s="6" t="str">
        <f t="shared" si="46"/>
        <v>Esmerilhadeira - Tipo: Angular , Voltagem: 110/220 V, Potência: 840 W, Rotação: 11.000 RPM, Diâmetro Disco: 4 1/2 PO</v>
      </c>
      <c r="C110" s="5" t="str">
        <f t="shared" si="46"/>
        <v>UND</v>
      </c>
      <c r="D110" s="7">
        <f t="shared" si="46"/>
        <v>389.93</v>
      </c>
      <c r="E110" s="5">
        <f t="shared" si="46"/>
        <v>1</v>
      </c>
      <c r="F110" s="8">
        <f t="shared" si="32"/>
        <v>389.93</v>
      </c>
    </row>
    <row r="111" ht="51" outlineLevel="1" spans="1:6">
      <c r="A111" s="5">
        <f t="shared" ref="A111:E111" si="47">A18</f>
        <v>16</v>
      </c>
      <c r="B111" s="6" t="str">
        <f t="shared" si="47"/>
        <v>Furadeira elétrica impacto profissional - Furadeira de impacto; tensão: 220v; potência: 800w; protetor de cabo articulado: flexibilidade e durabilidade; função de reversão e comutador mecânico de 2 velocidades; embreagem de segurança: proteção no caso de bloqueio súbito da ferramenta/acessório; botão trava para trabalhos contínuos; revestimento softgrip para um manuseamento mais fácil; nº de rotações (sem carga): 0 - 1100/ 3000 rpm; mandril: 1/2" / 20unf; conteúdo da embalagem: empunhadeira auxiliar, limitador de profundidade, chave de mandril e maleta</v>
      </c>
      <c r="C111" s="5" t="str">
        <f t="shared" si="47"/>
        <v>UND</v>
      </c>
      <c r="D111" s="7">
        <f t="shared" si="47"/>
        <v>613.63</v>
      </c>
      <c r="E111" s="5">
        <f t="shared" si="47"/>
        <v>1</v>
      </c>
      <c r="F111" s="8">
        <f t="shared" si="32"/>
        <v>613.63</v>
      </c>
    </row>
    <row r="112" ht="38.25" outlineLevel="1" spans="1:6">
      <c r="A112" s="5">
        <f t="shared" ref="A112:E112" si="48">A19</f>
        <v>17</v>
      </c>
      <c r="B112" s="6" t="str">
        <f t="shared" si="48"/>
        <v>Grampeador e Pinador Elétrico - Ajuste de potência alta e baixa para controlar a intensidade da aplicação de grampos :: Trabalha em uma variedade de materiais duros e macios :: O mecanismo de carregamento ANTI-JAM (Antibloqueio) opera de maneira suave e eficiente :: Empunhadura proporciona conforto extra no trabalho :: Encaixe compacto para se adaptar a cantos e bordas - Especificações Técnicas: :: Tensão: 220V :: Cabo de alimentação de 2,4m :: Suporta Grampos de: 6 a 14mm :: Suporta Pinos de: 12 e 15mm</v>
      </c>
      <c r="C112" s="5" t="str">
        <f t="shared" si="48"/>
        <v>UND</v>
      </c>
      <c r="D112" s="7">
        <f t="shared" si="48"/>
        <v>278.94</v>
      </c>
      <c r="E112" s="5">
        <f t="shared" si="48"/>
        <v>1</v>
      </c>
      <c r="F112" s="8">
        <f t="shared" si="32"/>
        <v>278.94</v>
      </c>
    </row>
    <row r="113" ht="25.5" outlineLevel="1" spans="1:6">
      <c r="A113" s="5">
        <f t="shared" ref="A113:E113" si="49">A20</f>
        <v>18</v>
      </c>
      <c r="B113" s="6" t="str">
        <f t="shared" si="49"/>
        <v>Lavadora de Alta Pressão - Modelo: Monofásico, Vazão: 300 L/H, Tipo: Lava-Jato , Características Adicionais: Rodas, Gatilho Auto-Desligável, Misturador, Pistola , Tensão: 110/220 V, Pressão: 1800 PS</v>
      </c>
      <c r="C113" s="5" t="str">
        <f t="shared" si="49"/>
        <v>UND</v>
      </c>
      <c r="D113" s="7">
        <f t="shared" si="49"/>
        <v>413.23</v>
      </c>
      <c r="E113" s="5">
        <f t="shared" si="49"/>
        <v>1</v>
      </c>
      <c r="F113" s="8">
        <f t="shared" si="32"/>
        <v>413.23</v>
      </c>
    </row>
    <row r="114" ht="25.5" outlineLevel="1" spans="1:6">
      <c r="A114" s="5">
        <f t="shared" ref="A114:E114" si="50">A21</f>
        <v>19</v>
      </c>
      <c r="B114" s="6" t="str">
        <f t="shared" si="50"/>
        <v>Lixadeira Orbital Profissional 250W 220V - Voltagem 220v; Acessórios Inclusos: 01 Lixa, 01 Perfurador de lixa, 01 Saco para pó; Dimensões (LxAxP/cm) 11 x 14 x 17; Dimensões da Lixa (cm) ¼ - 105x114mm; Empunhadura: Ergonômica e Emborrachada; Peso Líquido (Kg) 1,16 kg; Potência (W) 250 W; Voltagem 220V; Órbitas por Minuto (OPM) 14.000 OPM</v>
      </c>
      <c r="C114" s="5" t="str">
        <f t="shared" si="50"/>
        <v>UND</v>
      </c>
      <c r="D114" s="7">
        <f t="shared" si="50"/>
        <v>179.22</v>
      </c>
      <c r="E114" s="5">
        <f t="shared" si="50"/>
        <v>1</v>
      </c>
      <c r="F114" s="8">
        <f t="shared" si="32"/>
        <v>179.22</v>
      </c>
    </row>
    <row r="115" ht="38.25" outlineLevel="1" spans="1:6">
      <c r="A115" s="5">
        <f t="shared" ref="A115:E115" si="51">A22</f>
        <v>20</v>
      </c>
      <c r="B115" s="6" t="str">
        <f t="shared" si="51"/>
        <v>Maçarico Manual Portátil - Tipo Gás: Mapp; Temperatura Chama: Até 1.800 °C; Tipo Chama: Neutra; Aplicação: Tubo Cobre / Latão / Alumínio / Aço; Características Adicionais: Acendimento Automático, Bico com giro de 360°, Bico em aço inox, trava de segurança contra acionamento acidental (desligado), trava do gatilho acionado (ligado) e regulador de gás manual.</v>
      </c>
      <c r="C115" s="5" t="str">
        <f t="shared" si="51"/>
        <v>UND</v>
      </c>
      <c r="D115" s="7">
        <f t="shared" si="51"/>
        <v>266.94</v>
      </c>
      <c r="E115" s="5">
        <f t="shared" si="51"/>
        <v>1</v>
      </c>
      <c r="F115" s="8">
        <f t="shared" si="32"/>
        <v>266.94</v>
      </c>
    </row>
    <row r="116" ht="25.5" outlineLevel="1" spans="1:6">
      <c r="A116" s="5">
        <f t="shared" ref="A116:E116" si="52">A23</f>
        <v>21</v>
      </c>
      <c r="B116" s="6" t="str">
        <f t="shared" si="52"/>
        <v>Maquina De Solda Inversora 220v - Frequência: 60 Hz; Potência: 7800 W; Tensão no vazio: 70 ~ 76 V; Amperagem: 20 ~ 180 A; Peso: 1,85 Kg; Dimensões (C x L x A): 208 x 85 x 132 mm. Itens Inclusos: Cabo de garra negativa; Cabo pinça do eletrodo; Máscara de proteção. Marca / Modelo de Referência: TORK KAB 180</v>
      </c>
      <c r="C116" s="5" t="str">
        <f t="shared" si="52"/>
        <v>UND</v>
      </c>
      <c r="D116" s="7">
        <f t="shared" si="52"/>
        <v>945.88</v>
      </c>
      <c r="E116" s="5">
        <f t="shared" si="52"/>
        <v>1</v>
      </c>
      <c r="F116" s="8">
        <f t="shared" si="32"/>
        <v>945.88</v>
      </c>
    </row>
    <row r="117" ht="25.5" outlineLevel="1" spans="1:6">
      <c r="A117" s="5">
        <f t="shared" ref="A117:E117" si="53">A24</f>
        <v>22</v>
      </c>
      <c r="B117" s="6" t="str">
        <f t="shared" si="53"/>
        <v>Moto Esmeril Monofásico 6 Pol. 360W - Potência: 360W; Frequência: 60 Hz; Tensão: 220V; Rotação: 3450 rpm; Medidas do rebolo indicado (diâm. x esp. x furo): 6” x 5/8” x 1/2"; Diâmetro do eixo: 1/2" - 12,7mm. Acompanha: 2 Rebolos retos de 6” x 5/8” x 1/2", sendo 1 grão fino e 1 grão grosso</v>
      </c>
      <c r="C117" s="5" t="str">
        <f t="shared" si="53"/>
        <v>UND</v>
      </c>
      <c r="D117" s="7">
        <f t="shared" si="53"/>
        <v>232.15</v>
      </c>
      <c r="E117" s="5">
        <f t="shared" si="53"/>
        <v>1</v>
      </c>
      <c r="F117" s="8">
        <f t="shared" si="32"/>
        <v>232.15</v>
      </c>
    </row>
    <row r="118" ht="51" outlineLevel="1" spans="1:6">
      <c r="A118" s="5">
        <f t="shared" ref="A118:E118" si="54">A25</f>
        <v>23</v>
      </c>
      <c r="B118" s="6" t="str">
        <f t="shared" si="54"/>
        <v>Motocompressor 8,5 Pés 2 HP 25L Monofásico - Compressor de pistão; Aplicação:serviços de pintura em geral, calibragem de pneus e inflamento de objetos. Especificações Técnicas:Deslocamento teórico (pcm): 8,5 :: Reservatório: 25L :: Tensão: 220V Monofásico :: Dimensões do Produto LxAxP: 270 x 640 x 655mm :: Peso Líquido (kg): 24,8 :: Potência do motor (hp): 2 :: Pressão de Operação Máxima (lbf/pol²): 120 :: Pressão de Operação Mínima (lbf/pol²): 80 :: Unidade Compressora - Nº de Estágios: 1
:: Unidade Compressora - Nº de Pistões: 1. Marca / Modelo de Referência:Schulz Pratic Air CSI 8,5/25</v>
      </c>
      <c r="C118" s="5" t="str">
        <f t="shared" si="54"/>
        <v>UND</v>
      </c>
      <c r="D118" s="7">
        <f t="shared" si="54"/>
        <v>1484.47</v>
      </c>
      <c r="E118" s="5">
        <f t="shared" si="54"/>
        <v>1</v>
      </c>
      <c r="F118" s="8">
        <f t="shared" si="32"/>
        <v>1484.47</v>
      </c>
    </row>
    <row r="119" ht="51" outlineLevel="1" spans="1:6">
      <c r="A119" s="5">
        <f t="shared" ref="A119:E119" si="55">A26</f>
        <v>24</v>
      </c>
      <c r="B119" s="6" t="str">
        <f t="shared" si="55"/>
        <v>Motocompressor de Ar Direto 1/2HP Bivolt com Kit para Pintura - Capacidade de produção de ar: 2,3 pcm; Potência do motor: 1/2CV (HP); Pressão máxima de trabalho: 40 lbf/pol²; Tensão: 110/220V com chave seletora; Rotação: 1.750RPM; 1 Compressor de ar direto. Acompanha: 1 pistola para pintura (bico jato leque), 1 bico jato dirigido para pistola de pintura, 1 bico para encher bola, 1 medidor de pressão para pneus, 1 conector 1/4" para engate rápido rosca macho, 1 bico para encher pneu, 1 pistola para limpeza e 1 mangueira espiral de 5 m (1 ponta rosca fêmea / 1 ponta engate rápido - ambos 1/4").</v>
      </c>
      <c r="C119" s="5" t="str">
        <f t="shared" si="55"/>
        <v>UND</v>
      </c>
      <c r="D119" s="7">
        <f t="shared" si="55"/>
        <v>772.27</v>
      </c>
      <c r="E119" s="5">
        <f t="shared" si="55"/>
        <v>1</v>
      </c>
      <c r="F119" s="8">
        <f t="shared" si="32"/>
        <v>772.27</v>
      </c>
    </row>
    <row r="120" ht="63.75" outlineLevel="1" spans="1:6">
      <c r="A120" s="5">
        <f t="shared" ref="A120:E120" si="56">A27</f>
        <v>25</v>
      </c>
      <c r="B120" s="6" t="str">
        <f t="shared" si="56"/>
        <v>Parafusadeira à Bateria - Torque Mínimo: 6/15 Nm; Velocidade de Rotação sem Carga (rpm): 0-700; Tensão/Voltagem: bivolt / 12V; Alimentação: Bateria; Mandril: 1/4", 6mm; Dimensões: Altura - 18,50 cm x Largura - 7,30 cm x Profundidade - 15,50 cm, Peso: 900 g - intervalo de tolerância das dimensões: 10% (+ -). Características Adicionais: Bateria inteligente de 12V; Indicador do nível de carga da bateria; Tecnologia ECP: protege eletronicamente as células da bateria; Punho ergonômico; Interruptor de velocidade variável; com o mandril de manga simples; com função de freio do motor; Conteúdo da Embalagem: 1 Parafusadeira e Furadeira à Bateria, 1 Carregador bivolt, 1 Maleta plástica, 10 Bits, 1 Extensor universal e Manual de instruções; Garantia Mínima: 12 (doze) meses. Marca / Modelo de Referência: Bosch GSR 1000 Smart ou similar.</v>
      </c>
      <c r="C120" s="5" t="str">
        <f t="shared" si="56"/>
        <v>UND</v>
      </c>
      <c r="D120" s="7">
        <f t="shared" si="56"/>
        <v>440</v>
      </c>
      <c r="E120" s="5">
        <f t="shared" si="56"/>
        <v>1</v>
      </c>
      <c r="F120" s="8">
        <f t="shared" si="32"/>
        <v>440</v>
      </c>
    </row>
    <row r="121" ht="63.75" outlineLevel="1" spans="1:6">
      <c r="A121" s="5">
        <f t="shared" ref="A121:E121" si="57">A28</f>
        <v>26</v>
      </c>
      <c r="B121" s="6" t="str">
        <f t="shared" si="57"/>
        <v>Serra de Bancada 1800W 10 Pol. - Características:Escala inteligente com duas escalas :: Entalhe em forma de andorinha ajuda na configuração da cerca sem desvio :: Com rodas para transporte e armazenamento. Especificações Técnicas: Potência: 1800W :: Tensão: 220V :: Velocidade: 4800 RPM :: Diâmetro dos disco: 10" (254mm) :: Tamanho da mesa: 560mm X 680mm :: Tamanho da extensão: 560mm X 1040mm :: Capacidade de corte: 660mm :: Capacidade de corte: 90° 80mm :: Capacidade de corte: 45° 50mm :: Peso: 27,2Kg. Conteúdo da Embalagem: Serra de Bancada 1800W 10" :: Disco de 10" (254mm) :: Guia lateral para cortes 90° :: Guia lateral para cortes 45° :: Guarda de proteção :: Suporte metálico. Marca / Modelo de Referência: STANLEY-SST1801</v>
      </c>
      <c r="C121" s="5" t="str">
        <f t="shared" si="57"/>
        <v>UND</v>
      </c>
      <c r="D121" s="7">
        <f t="shared" si="57"/>
        <v>1594.66</v>
      </c>
      <c r="E121" s="5">
        <f t="shared" si="57"/>
        <v>1</v>
      </c>
      <c r="F121" s="8">
        <f t="shared" si="32"/>
        <v>1594.66</v>
      </c>
    </row>
    <row r="122" ht="25.5" outlineLevel="1" spans="1:6">
      <c r="A122" s="5">
        <f t="shared" ref="A122:E122" si="58">A29</f>
        <v>27</v>
      </c>
      <c r="B122" s="6" t="str">
        <f t="shared" si="58"/>
        <v>Serra Mármore 1.300W - Potência: 1.300 NaN, Diâmetro Disco: 110 NaN, Diâmetro Furo Disco: 20 NaN, Voltagem: 220 NaN, Características Adicionais: Alto Torque, Rolamento Vedado Contra Pó.</v>
      </c>
      <c r="C122" s="5" t="str">
        <f t="shared" si="58"/>
        <v>UND</v>
      </c>
      <c r="D122" s="7">
        <f t="shared" si="58"/>
        <v>473.72</v>
      </c>
      <c r="E122" s="5">
        <f t="shared" si="58"/>
        <v>1</v>
      </c>
      <c r="F122" s="8">
        <f t="shared" si="32"/>
        <v>473.72</v>
      </c>
    </row>
    <row r="123" ht="25.5" outlineLevel="1" spans="1:6">
      <c r="A123" s="5">
        <f t="shared" ref="A123:E123" si="59">A30</f>
        <v>28</v>
      </c>
      <c r="B123" s="6" t="str">
        <f t="shared" si="59"/>
        <v>Serra tico-tico 500 W- Rotação: 3.100 RPM, Capacidade Corte Madeira: 55 MM, Capacidade Corte Aço: 6 MM, Capacidade Corte Alumínio: 10 MM, Aplicação: Marcenaria , Potência: 500 W, Tensão: 110/220</v>
      </c>
      <c r="C123" s="5" t="str">
        <f t="shared" si="59"/>
        <v>UND</v>
      </c>
      <c r="D123" s="7">
        <f t="shared" si="59"/>
        <v>369</v>
      </c>
      <c r="E123" s="5">
        <f t="shared" si="59"/>
        <v>1</v>
      </c>
      <c r="F123" s="8">
        <f t="shared" si="32"/>
        <v>369</v>
      </c>
    </row>
    <row r="124" ht="51" outlineLevel="1" spans="1:6">
      <c r="A124" s="5">
        <f t="shared" ref="A124:E124" si="60">A31</f>
        <v>29</v>
      </c>
      <c r="B124" s="6" t="str">
        <f t="shared" si="60"/>
        <v>Soprador Térmico 2000W com 3 Estágios - Especificações Técnicas::: Número de estágio: 03 estágios;:: Potência 1° estágio: 80 W; :: Temperatura 1° estágio: 50º C; :: Fluxo de ar 1° estágio: 500 Litros/min; :: Potência 2° estágio: 1.000 W; :: Temperatura 2° estágio: 350° C; :: Fluxo de ar 2°; estágio: 300 Litros/min; :: Potência 3° estágio: 2.000 W; :: Temperatura 3° estágio: 550° C; :: Fluxo de ar 3° estágio: 500 Litros/min; :: Tensão (V): 220V; :: Frequência: 60 Hz; :: Segue norma: ABNT NBR IEC 60335-1 e IEC 60335-2-45; :: Massa aproximada(Kg): 700g. Marca / Modelo de Referência: VONDER-6001020127</v>
      </c>
      <c r="C124" s="5" t="str">
        <f t="shared" si="60"/>
        <v>UND</v>
      </c>
      <c r="D124" s="7">
        <f t="shared" si="60"/>
        <v>230.41</v>
      </c>
      <c r="E124" s="5">
        <f t="shared" si="60"/>
        <v>1</v>
      </c>
      <c r="F124" s="8">
        <f t="shared" si="32"/>
        <v>230.41</v>
      </c>
    </row>
    <row r="125" ht="25.5" outlineLevel="1" spans="1:6">
      <c r="A125" s="5">
        <f t="shared" ref="A125:E125" si="61">A32</f>
        <v>30</v>
      </c>
      <c r="B125" s="6" t="str">
        <f t="shared" si="61"/>
        <v>Torno / Morsa de Bancada 8 Pol. - Mordentes em aço temperado e cementado; Mordentes substituíveis; Ferro fundido nodular; fuso forjado com rosca trapezoidal; Pintura eletrostática.</v>
      </c>
      <c r="C125" s="5" t="str">
        <f t="shared" si="61"/>
        <v>UND</v>
      </c>
      <c r="D125" s="7">
        <f t="shared" si="61"/>
        <v>349.01</v>
      </c>
      <c r="E125" s="5">
        <f t="shared" si="61"/>
        <v>1</v>
      </c>
      <c r="F125" s="8">
        <f t="shared" si="32"/>
        <v>349.01</v>
      </c>
    </row>
    <row r="126" outlineLevel="1" spans="1:6">
      <c r="A126" s="5">
        <f t="shared" ref="A126:E126" si="62">A33</f>
        <v>31</v>
      </c>
      <c r="B126" s="6" t="str">
        <f t="shared" si="62"/>
        <v>Vacuômetro Analógico -  Material: Latão , Tipo: Portátil , Modelo: Analógico , Capacidade: 250 , Características Adicionais: Calibrado, Agulha Latão, Escala De O A 76 Cm/Hg</v>
      </c>
      <c r="C126" s="5" t="str">
        <f t="shared" si="62"/>
        <v>UND</v>
      </c>
      <c r="D126" s="7">
        <f t="shared" si="62"/>
        <v>136.13</v>
      </c>
      <c r="E126" s="5">
        <f t="shared" si="62"/>
        <v>1</v>
      </c>
      <c r="F126" s="8">
        <f t="shared" si="32"/>
        <v>136.13</v>
      </c>
    </row>
    <row r="127" outlineLevel="1" spans="1:6">
      <c r="A127" s="5"/>
      <c r="B127" s="6"/>
      <c r="C127" s="5"/>
      <c r="D127" s="7"/>
      <c r="E127" s="5"/>
      <c r="F127" s="8"/>
    </row>
    <row r="128" outlineLevel="1" spans="1:6">
      <c r="A128" s="5"/>
      <c r="B128" s="6"/>
      <c r="C128" s="5"/>
      <c r="D128" s="7"/>
      <c r="E128" s="5"/>
      <c r="F128" s="8"/>
    </row>
    <row r="129" spans="1:6">
      <c r="A129" s="9" t="s">
        <v>37</v>
      </c>
      <c r="B129" s="9"/>
      <c r="C129" s="9"/>
      <c r="D129" s="9"/>
      <c r="E129" s="9"/>
      <c r="F129" s="10">
        <f>TRUNC(SUM(F96:F128),2)</f>
        <v>17318.13</v>
      </c>
    </row>
    <row r="130" spans="1:6">
      <c r="A130" s="9" t="s">
        <v>446</v>
      </c>
      <c r="B130" s="9"/>
      <c r="C130" s="9"/>
      <c r="D130" s="9"/>
      <c r="E130" s="9"/>
      <c r="F130" s="10">
        <f>TRUNC((F129*0.5%),2)</f>
        <v>86.59</v>
      </c>
    </row>
    <row r="131" spans="1:6">
      <c r="A131" s="9" t="s">
        <v>447</v>
      </c>
      <c r="B131" s="9"/>
      <c r="C131" s="9"/>
      <c r="D131" s="9"/>
      <c r="E131" s="9"/>
      <c r="F131" s="10">
        <f>TRUNC(((F129*(1-0.2))/(12*8)),2)</f>
        <v>144.31</v>
      </c>
    </row>
    <row r="132" spans="1:6">
      <c r="A132" s="9" t="s">
        <v>448</v>
      </c>
      <c r="B132" s="9"/>
      <c r="C132" s="9"/>
      <c r="D132" s="9"/>
      <c r="E132" s="9"/>
      <c r="F132" s="10">
        <f>TRUNC(SUM(E130:F131),2)</f>
        <v>230.9</v>
      </c>
    </row>
    <row r="134" spans="1:6">
      <c r="A134" s="1" t="s">
        <v>451</v>
      </c>
      <c r="B134" s="2"/>
      <c r="C134" s="1"/>
      <c r="D134" s="3"/>
      <c r="E134" s="1"/>
      <c r="F134" s="1"/>
    </row>
    <row r="135" outlineLevel="1" spans="1:6">
      <c r="A135" s="4" t="s">
        <v>23</v>
      </c>
      <c r="B135" s="4" t="s">
        <v>230</v>
      </c>
      <c r="C135" s="4" t="s">
        <v>267</v>
      </c>
      <c r="D135" s="4" t="s">
        <v>232</v>
      </c>
      <c r="E135" s="4" t="s">
        <v>233</v>
      </c>
      <c r="F135" s="4" t="s">
        <v>234</v>
      </c>
    </row>
    <row r="136" ht="25.5" outlineLevel="1" spans="1:6">
      <c r="A136" s="5">
        <f>A3</f>
        <v>1</v>
      </c>
      <c r="B136" s="6" t="str">
        <f>B3</f>
        <v>Andaime Tubular - Andaime Material: Aço Carbono , Modelo: Tubular Modulado, Acessórios: Diagonal, Rodízio, Ferro, Painel Horizontal, Pranchão, Características Adicionais: Tipo "H" , Altura: 1,00 X 1,00</v>
      </c>
      <c r="C136" s="5" t="str">
        <f>C3</f>
        <v>UND</v>
      </c>
      <c r="D136" s="7">
        <f>D3</f>
        <v>193.45</v>
      </c>
      <c r="E136" s="5">
        <f>E3</f>
        <v>12</v>
      </c>
      <c r="F136" s="8">
        <f t="shared" ref="F136:F166" si="63">TRUNC((D136*E136),2)</f>
        <v>2321.4</v>
      </c>
    </row>
    <row r="137" ht="25.5" outlineLevel="1" spans="1:6">
      <c r="A137" s="5">
        <f t="shared" ref="A137:E166" si="64">A4</f>
        <v>2</v>
      </c>
      <c r="B137" s="6" t="str">
        <f t="shared" si="64"/>
        <v>Aspirador de Pó e Líquidos 1.400W - Potência: 1.400 W; Vácuo: 140 mbar; Filtro: Espuma e Pano Lavável; Volume Total: 10 Litros; Cabo Elétrico: 2 Metros; Acessórios: 1 BicoCanto e escova. 1 Mangueira de 1,5 m. 3 extensores de plástico. 1 BicoMúltiplo para carpetes e piso frio. 1 Filtro de espuma lavável. 1 Saco para pó de pano lavável.</v>
      </c>
      <c r="C137" s="5" t="str">
        <f t="shared" si="64"/>
        <v>UND</v>
      </c>
      <c r="D137" s="7">
        <f t="shared" si="64"/>
        <v>340.57</v>
      </c>
      <c r="E137" s="5">
        <f t="shared" si="64"/>
        <v>1</v>
      </c>
      <c r="F137" s="8">
        <f t="shared" si="63"/>
        <v>340.57</v>
      </c>
    </row>
    <row r="138" ht="51" outlineLevel="1" spans="1:6">
      <c r="A138" s="5">
        <f t="shared" si="64"/>
        <v>3</v>
      </c>
      <c r="B138" s="6" t="str">
        <f t="shared" si="64"/>
        <v>Bomba de vácuo de 12 CFM de duplo estágio - Potência 1HP, 750W; Voltagem Bivolt; Vácuo máximo 15 mícron / 0.003 mbar / 2x10 Pa; Capacidade para vários refrigerantes: A bomba está apta para ser utilizada com sistemas R-22, R-407C, R-410a, R-404, assim como o sistema R-134a e outros, na condição de troca do lubrificante antes da troca do refrigerante; Dupla conexão de entrada: possui uma entrada em "T" com conexão de 1/4 MFL e 3/8 MFL, para conectar qualquer tipo de mangueira ou manifold; Deslocamento 10 , 12 CFM / 283 L/M. Acessórios inclusos 01 Bomba de Vácuo, 01 Cabo de alimentação, 01 frasco de óleo para bomba.</v>
      </c>
      <c r="C138" s="5" t="str">
        <f t="shared" si="64"/>
        <v>UND</v>
      </c>
      <c r="D138" s="7">
        <f t="shared" si="64"/>
        <v>1452.35</v>
      </c>
      <c r="E138" s="5">
        <f t="shared" si="64"/>
        <v>1</v>
      </c>
      <c r="F138" s="8">
        <f t="shared" si="63"/>
        <v>1452.35</v>
      </c>
    </row>
    <row r="139" ht="25.5" outlineLevel="1" spans="1:6">
      <c r="A139" s="5">
        <f t="shared" si="64"/>
        <v>4</v>
      </c>
      <c r="B139" s="6" t="str">
        <f t="shared" si="64"/>
        <v>Capacímetro Digital - Display: LCD de 3 1/2 Dígitos , Características Adicionais: Com Holster, Entrada Protegida Por Fusível , Precisão: 0,5 PER, Capacitância Nominal: 0.1pf A 20.000 MICRO</v>
      </c>
      <c r="C139" s="5" t="str">
        <f t="shared" si="64"/>
        <v>UND</v>
      </c>
      <c r="D139" s="7">
        <f t="shared" si="64"/>
        <v>297.16</v>
      </c>
      <c r="E139" s="5">
        <f t="shared" si="64"/>
        <v>1</v>
      </c>
      <c r="F139" s="8">
        <f t="shared" si="63"/>
        <v>297.16</v>
      </c>
    </row>
    <row r="140" ht="25.5" outlineLevel="1" spans="1:6">
      <c r="A140" s="5">
        <f t="shared" si="64"/>
        <v>5</v>
      </c>
      <c r="B140" s="6" t="str">
        <f t="shared" si="64"/>
        <v>Carrinho de Mão Preto com Pneu de 60 Litros - Produzido com chapas de aço; Capacidade da Caçamba: 60 Litros; Caçamba: 46 cm x 65 cm x 85 cm; Alça: 1,20 cm x 34 cm x 1,45 cm; Roda: Pé: 1,50mm; RPC 628 – 325.8; 360mm; Aro: ARC 8 CP Cubo PP 0,90mm (CH20)</v>
      </c>
      <c r="C140" s="5" t="str">
        <f t="shared" si="64"/>
        <v>UND</v>
      </c>
      <c r="D140" s="7">
        <f t="shared" si="64"/>
        <v>265.2</v>
      </c>
      <c r="E140" s="5">
        <f t="shared" si="64"/>
        <v>1</v>
      </c>
      <c r="F140" s="8">
        <f t="shared" si="63"/>
        <v>265.2</v>
      </c>
    </row>
    <row r="141" outlineLevel="1" spans="1:6">
      <c r="A141" s="5">
        <f t="shared" si="64"/>
        <v>6</v>
      </c>
      <c r="B141" s="6" t="str">
        <f t="shared" si="64"/>
        <v>Chave Grifo Tipo Americana 36 Pol. - Material do corpo da chave: Aço forjado; Acabamento da Chave: Pintado e polido; Capacidade de abertura da chave Grifo: 102 mm</v>
      </c>
      <c r="C141" s="5" t="str">
        <f t="shared" si="64"/>
        <v>UND</v>
      </c>
      <c r="D141" s="7">
        <f t="shared" si="64"/>
        <v>208.81</v>
      </c>
      <c r="E141" s="5">
        <f t="shared" si="64"/>
        <v>1</v>
      </c>
      <c r="F141" s="8">
        <f t="shared" si="63"/>
        <v>208.81</v>
      </c>
    </row>
    <row r="142" ht="25.5" outlineLevel="1" spans="1:6">
      <c r="A142" s="5">
        <f t="shared" si="64"/>
        <v>7</v>
      </c>
      <c r="B142" s="6" t="str">
        <f t="shared" si="64"/>
        <v>Conjunto de Serra Copo Bi metálico com 12 Unidades -  kit serra copo diamantado para parede e porcelanato, contendo: 9 Serras copos, tamanhos: 3/4", 7/8", 1-1/8", 1-3/8", 1-1/2", 1-3/4", 2", 2-1/4", 2-1/2" :: 1 Haste de Mandril 3/8" :: 1 Haste de Mandril 7/16" :: 1 Adaptador de Mandril</v>
      </c>
      <c r="C142" s="5" t="str">
        <f t="shared" si="64"/>
        <v>UND</v>
      </c>
      <c r="D142" s="7">
        <f t="shared" si="64"/>
        <v>306.96</v>
      </c>
      <c r="E142" s="5">
        <f t="shared" si="64"/>
        <v>1</v>
      </c>
      <c r="F142" s="8">
        <f t="shared" si="63"/>
        <v>306.96</v>
      </c>
    </row>
    <row r="143" ht="38.25" outlineLevel="1" spans="1:6">
      <c r="A143" s="5">
        <f t="shared" si="64"/>
        <v>8</v>
      </c>
      <c r="B143" s="6" t="str">
        <f t="shared" si="64"/>
        <v>Conjunto Flangeador Excêtrico - Componentes: Corpo Base / Mordente / Ponteiras / Cortador Tubo; Aplicação: Tubulação Metálica; Sistema Medida Mordente: Métrico; Sistema Medida Ponteiras: Métrico; Características Adicionais: Alargador De Tubo 1/8 Pol a 3/4 Pol; Características Adicionais: com limitador de torque, 01 Morsa polegadas 1/4, 5/16, 3/8, 1/2, 5/8, 3/4, 01 Morsa Milímetros 6, 8, 10, 12, 16, 19; 1 Cortador de Tubos; 1 Rebarbador / Escareador; 1 Maleta Organizadora.</v>
      </c>
      <c r="C143" s="5" t="str">
        <f t="shared" si="64"/>
        <v>UND</v>
      </c>
      <c r="D143" s="7">
        <f t="shared" si="64"/>
        <v>184.18</v>
      </c>
      <c r="E143" s="5">
        <f t="shared" si="64"/>
        <v>1</v>
      </c>
      <c r="F143" s="8">
        <f t="shared" si="63"/>
        <v>184.18</v>
      </c>
    </row>
    <row r="144" ht="25.5" outlineLevel="1" spans="1:6">
      <c r="A144" s="5">
        <f t="shared" si="64"/>
        <v>9</v>
      </c>
      <c r="B144" s="6" t="str">
        <f t="shared" si="64"/>
        <v>Conjunto Manifold  - Componentes: 2 Vias, 3 Mangueiras 900mm Para R12/R22/R502/R410A E Cor , Aplicação: Manutenção Central De Ar Condicionado , Características Adicionais: Escala Baixa 0 A 30 Mmhg, 0 A 250 Psig (Manovacuô)</v>
      </c>
      <c r="C144" s="5" t="str">
        <f t="shared" si="64"/>
        <v>UND</v>
      </c>
      <c r="D144" s="7">
        <f t="shared" si="64"/>
        <v>199.97</v>
      </c>
      <c r="E144" s="5">
        <f t="shared" si="64"/>
        <v>1</v>
      </c>
      <c r="F144" s="8">
        <f t="shared" si="63"/>
        <v>199.97</v>
      </c>
    </row>
    <row r="145" ht="25.5" outlineLevel="1" spans="1:6">
      <c r="A145" s="5">
        <f t="shared" si="64"/>
        <v>10</v>
      </c>
      <c r="B145" s="6" t="str">
        <f t="shared" si="64"/>
        <v>Cortador de Cerâmicas - Capacidade de corte do cortador de cerâmica manual: 510 mm; Capacidade de corte diagonal do cortador de cerâmica manual: 360 mm; Dimensões (C x L x A): 630 x 160 x 90 mm</v>
      </c>
      <c r="C145" s="5" t="str">
        <f t="shared" si="64"/>
        <v>UND</v>
      </c>
      <c r="D145" s="7">
        <f t="shared" si="64"/>
        <v>195.51</v>
      </c>
      <c r="E145" s="5">
        <f t="shared" si="64"/>
        <v>1</v>
      </c>
      <c r="F145" s="8">
        <f t="shared" si="63"/>
        <v>195.51</v>
      </c>
    </row>
    <row r="146" ht="25.5" outlineLevel="1" spans="1:6">
      <c r="A146" s="5">
        <f t="shared" si="64"/>
        <v>11</v>
      </c>
      <c r="B146" s="6" t="str">
        <f t="shared" si="64"/>
        <v>Curvador de Tubos Manual 16 mm - Capacidade: tubos de cobre até 16mm (5/8"); Capacidade de curvatura: 180°; Possui um braço fixo para alinhar o tubo; Contém escalas para indicar o grau desejado a ser dobrado e presilha para segurar o tubo.</v>
      </c>
      <c r="C146" s="5" t="str">
        <f t="shared" si="64"/>
        <v>UND</v>
      </c>
      <c r="D146" s="7">
        <f t="shared" si="64"/>
        <v>286.83</v>
      </c>
      <c r="E146" s="5">
        <f t="shared" si="64"/>
        <v>1</v>
      </c>
      <c r="F146" s="8">
        <f t="shared" si="63"/>
        <v>286.83</v>
      </c>
    </row>
    <row r="147" ht="51" outlineLevel="1" spans="1:6">
      <c r="A147" s="5">
        <f t="shared" si="64"/>
        <v>12</v>
      </c>
      <c r="B147" s="6" t="str">
        <f t="shared" si="64"/>
        <v>Detector de Vazamentos Eletrônico - Detecta vazamento em todos gases halogêneos. Detecta vazamento em gases CFC. ex: R12/R11/R500R503/etc Detecta vazamento em gases HFC. ex: R123/R22/R410a/R134a/etc. Detecta vazamento de óxido de etileno em equipamento de esterilização hospitalar. Detecta SF-6 em disjuntores de alta voltagem. Detecta gases halogenados em sistema anti-incêndio. Acessórios Inclusos 01 maleta plástica, 01 detector de vazamento, 01 manual de instrução, 01 sonda extra de detecção, 01 jogo de pilhas. Marca / Modelo de Referência: EOS-LD200</v>
      </c>
      <c r="C147" s="5" t="str">
        <f t="shared" si="64"/>
        <v>UND</v>
      </c>
      <c r="D147" s="7">
        <f t="shared" si="64"/>
        <v>380.67</v>
      </c>
      <c r="E147" s="5">
        <f t="shared" si="64"/>
        <v>1</v>
      </c>
      <c r="F147" s="8">
        <f t="shared" si="63"/>
        <v>380.67</v>
      </c>
    </row>
    <row r="148" ht="38.25" outlineLevel="1" spans="1:6">
      <c r="A148" s="5">
        <f t="shared" si="64"/>
        <v>13</v>
      </c>
      <c r="B148" s="6" t="str">
        <f t="shared" si="64"/>
        <v>Escada Articulada 4x4 com 16 Degraus de Alumínio - Perfil estrudado de alumínio, articulações em aço galvanizado e sapatas emborrachadas antiderrapantes; Possui extensão lateral para maior estabilidade, degraus antiderrapantes com maior área de contato; Contém 16 degraus; Carga máxima de trabalho: 150Kg; Dimensão fechada: 410 x 270 x 950 mm</v>
      </c>
      <c r="C148" s="5" t="str">
        <f t="shared" si="64"/>
        <v>UND</v>
      </c>
      <c r="D148" s="7">
        <f t="shared" si="64"/>
        <v>635.84</v>
      </c>
      <c r="E148" s="5">
        <f t="shared" si="64"/>
        <v>1</v>
      </c>
      <c r="F148" s="8">
        <f t="shared" si="63"/>
        <v>635.84</v>
      </c>
    </row>
    <row r="149" ht="25.5" outlineLevel="1" spans="1:6">
      <c r="A149" s="5">
        <f t="shared" si="64"/>
        <v>14</v>
      </c>
      <c r="B149" s="6" t="str">
        <f t="shared" si="64"/>
        <v>Escada Extensiva Fibra de Vidro 4.20 m x 7.20 m - Confeccionados em fibra de vidro; Ddegraus das escadas são fabricados com alumínio 6061 com formato em D; Cinta de apoio para poste em correia lonada; Sapatas de Borracha antiderrapante</v>
      </c>
      <c r="C149" s="5" t="str">
        <f t="shared" si="64"/>
        <v>UND</v>
      </c>
      <c r="D149" s="7">
        <f t="shared" si="64"/>
        <v>1073.09</v>
      </c>
      <c r="E149" s="5">
        <f t="shared" si="64"/>
        <v>1</v>
      </c>
      <c r="F149" s="8">
        <f t="shared" si="63"/>
        <v>1073.09</v>
      </c>
    </row>
    <row r="150" outlineLevel="1" spans="1:6">
      <c r="A150" s="5">
        <f t="shared" si="64"/>
        <v>15</v>
      </c>
      <c r="B150" s="6" t="str">
        <f t="shared" si="64"/>
        <v>Esmerilhadeira - Tipo: Angular , Voltagem: 110/220 V, Potência: 840 W, Rotação: 11.000 RPM, Diâmetro Disco: 4 1/2 PO</v>
      </c>
      <c r="C150" s="5" t="str">
        <f t="shared" si="64"/>
        <v>UND</v>
      </c>
      <c r="D150" s="7">
        <f t="shared" si="64"/>
        <v>389.93</v>
      </c>
      <c r="E150" s="5">
        <f t="shared" si="64"/>
        <v>1</v>
      </c>
      <c r="F150" s="8">
        <f t="shared" si="63"/>
        <v>389.93</v>
      </c>
    </row>
    <row r="151" ht="51" outlineLevel="1" spans="1:6">
      <c r="A151" s="5">
        <f t="shared" si="64"/>
        <v>16</v>
      </c>
      <c r="B151" s="6" t="str">
        <f t="shared" si="64"/>
        <v>Furadeira elétrica impacto profissional - Furadeira de impacto; tensão: 220v; potência: 800w; protetor de cabo articulado: flexibilidade e durabilidade; função de reversão e comutador mecânico de 2 velocidades; embreagem de segurança: proteção no caso de bloqueio súbito da ferramenta/acessório; botão trava para trabalhos contínuos; revestimento softgrip para um manuseamento mais fácil; nº de rotações (sem carga): 0 - 1100/ 3000 rpm; mandril: 1/2" / 20unf; conteúdo da embalagem: empunhadeira auxiliar, limitador de profundidade, chave de mandril e maleta</v>
      </c>
      <c r="C151" s="5" t="str">
        <f t="shared" si="64"/>
        <v>UND</v>
      </c>
      <c r="D151" s="7">
        <f t="shared" si="64"/>
        <v>613.63</v>
      </c>
      <c r="E151" s="5">
        <f t="shared" si="64"/>
        <v>1</v>
      </c>
      <c r="F151" s="8">
        <f t="shared" si="63"/>
        <v>613.63</v>
      </c>
    </row>
    <row r="152" ht="38.25" outlineLevel="1" spans="1:6">
      <c r="A152" s="5">
        <f t="shared" si="64"/>
        <v>17</v>
      </c>
      <c r="B152" s="6" t="str">
        <f t="shared" si="64"/>
        <v>Grampeador e Pinador Elétrico - Ajuste de potência alta e baixa para controlar a intensidade da aplicação de grampos :: Trabalha em uma variedade de materiais duros e macios :: O mecanismo de carregamento ANTI-JAM (Antibloqueio) opera de maneira suave e eficiente :: Empunhadura proporciona conforto extra no trabalho :: Encaixe compacto para se adaptar a cantos e bordas - Especificações Técnicas: :: Tensão: 220V :: Cabo de alimentação de 2,4m :: Suporta Grampos de: 6 a 14mm :: Suporta Pinos de: 12 e 15mm</v>
      </c>
      <c r="C152" s="5" t="str">
        <f t="shared" si="64"/>
        <v>UND</v>
      </c>
      <c r="D152" s="7">
        <f t="shared" si="64"/>
        <v>278.94</v>
      </c>
      <c r="E152" s="5">
        <f t="shared" si="64"/>
        <v>1</v>
      </c>
      <c r="F152" s="8">
        <f t="shared" si="63"/>
        <v>278.94</v>
      </c>
    </row>
    <row r="153" ht="25.5" outlineLevel="1" spans="1:6">
      <c r="A153" s="5">
        <f t="shared" si="64"/>
        <v>18</v>
      </c>
      <c r="B153" s="6" t="str">
        <f t="shared" si="64"/>
        <v>Lavadora de Alta Pressão - Modelo: Monofásico, Vazão: 300 L/H, Tipo: Lava-Jato , Características Adicionais: Rodas, Gatilho Auto-Desligável, Misturador, Pistola , Tensão: 110/220 V, Pressão: 1800 PS</v>
      </c>
      <c r="C153" s="5" t="str">
        <f t="shared" si="64"/>
        <v>UND</v>
      </c>
      <c r="D153" s="7">
        <f t="shared" si="64"/>
        <v>413.23</v>
      </c>
      <c r="E153" s="5">
        <f t="shared" si="64"/>
        <v>1</v>
      </c>
      <c r="F153" s="8">
        <f t="shared" si="63"/>
        <v>413.23</v>
      </c>
    </row>
    <row r="154" ht="25.5" outlineLevel="1" spans="1:6">
      <c r="A154" s="5">
        <f t="shared" si="64"/>
        <v>19</v>
      </c>
      <c r="B154" s="6" t="str">
        <f t="shared" si="64"/>
        <v>Lixadeira Orbital Profissional 250W 220V - Voltagem 220v; Acessórios Inclusos: 01 Lixa, 01 Perfurador de lixa, 01 Saco para pó; Dimensões (LxAxP/cm) 11 x 14 x 17; Dimensões da Lixa (cm) ¼ - 105x114mm; Empunhadura: Ergonômica e Emborrachada; Peso Líquido (Kg) 1,16 kg; Potência (W) 250 W; Voltagem 220V; Órbitas por Minuto (OPM) 14.000 OPM</v>
      </c>
      <c r="C154" s="5" t="str">
        <f t="shared" si="64"/>
        <v>UND</v>
      </c>
      <c r="D154" s="7">
        <f t="shared" si="64"/>
        <v>179.22</v>
      </c>
      <c r="E154" s="5">
        <f t="shared" si="64"/>
        <v>1</v>
      </c>
      <c r="F154" s="8">
        <f t="shared" si="63"/>
        <v>179.22</v>
      </c>
    </row>
    <row r="155" ht="38.25" outlineLevel="1" spans="1:6">
      <c r="A155" s="5">
        <f t="shared" si="64"/>
        <v>20</v>
      </c>
      <c r="B155" s="6" t="str">
        <f t="shared" si="64"/>
        <v>Maçarico Manual Portátil - Tipo Gás: Mapp; Temperatura Chama: Até 1.800 °C; Tipo Chama: Neutra; Aplicação: Tubo Cobre / Latão / Alumínio / Aço; Características Adicionais: Acendimento Automático, Bico com giro de 360°, Bico em aço inox, trava de segurança contra acionamento acidental (desligado), trava do gatilho acionado (ligado) e regulador de gás manual.</v>
      </c>
      <c r="C155" s="5" t="str">
        <f t="shared" si="64"/>
        <v>UND</v>
      </c>
      <c r="D155" s="7">
        <f t="shared" si="64"/>
        <v>266.94</v>
      </c>
      <c r="E155" s="5">
        <f t="shared" si="64"/>
        <v>1</v>
      </c>
      <c r="F155" s="8">
        <f t="shared" si="63"/>
        <v>266.94</v>
      </c>
    </row>
    <row r="156" ht="25.5" outlineLevel="1" spans="1:6">
      <c r="A156" s="5">
        <f t="shared" si="64"/>
        <v>21</v>
      </c>
      <c r="B156" s="6" t="str">
        <f t="shared" si="64"/>
        <v>Maquina De Solda Inversora 220v - Frequência: 60 Hz; Potência: 7800 W; Tensão no vazio: 70 ~ 76 V; Amperagem: 20 ~ 180 A; Peso: 1,85 Kg; Dimensões (C x L x A): 208 x 85 x 132 mm. Itens Inclusos: Cabo de garra negativa; Cabo pinça do eletrodo; Máscara de proteção. Marca / Modelo de Referência: TORK KAB 180</v>
      </c>
      <c r="C156" s="5" t="str">
        <f t="shared" si="64"/>
        <v>UND</v>
      </c>
      <c r="D156" s="7">
        <f t="shared" si="64"/>
        <v>945.88</v>
      </c>
      <c r="E156" s="5">
        <f t="shared" si="64"/>
        <v>1</v>
      </c>
      <c r="F156" s="8">
        <f t="shared" si="63"/>
        <v>945.88</v>
      </c>
    </row>
    <row r="157" ht="25.5" outlineLevel="1" spans="1:6">
      <c r="A157" s="5">
        <f t="shared" si="64"/>
        <v>22</v>
      </c>
      <c r="B157" s="6" t="str">
        <f t="shared" si="64"/>
        <v>Moto Esmeril Monofásico 6 Pol. 360W - Potência: 360W; Frequência: 60 Hz; Tensão: 220V; Rotação: 3450 rpm; Medidas do rebolo indicado (diâm. x esp. x furo): 6” x 5/8” x 1/2"; Diâmetro do eixo: 1/2" - 12,7mm. Acompanha: 2 Rebolos retos de 6” x 5/8” x 1/2", sendo 1 grão fino e 1 grão grosso</v>
      </c>
      <c r="C157" s="5" t="str">
        <f t="shared" si="64"/>
        <v>UND</v>
      </c>
      <c r="D157" s="7">
        <f t="shared" si="64"/>
        <v>232.15</v>
      </c>
      <c r="E157" s="5">
        <f t="shared" si="64"/>
        <v>1</v>
      </c>
      <c r="F157" s="8">
        <f t="shared" si="63"/>
        <v>232.15</v>
      </c>
    </row>
    <row r="158" ht="51" outlineLevel="1" spans="1:6">
      <c r="A158" s="5">
        <f t="shared" si="64"/>
        <v>23</v>
      </c>
      <c r="B158" s="6" t="str">
        <f t="shared" si="64"/>
        <v>Motocompressor 8,5 Pés 2 HP 25L Monofásico - Compressor de pistão; Aplicação:serviços de pintura em geral, calibragem de pneus e inflamento de objetos. Especificações Técnicas:Deslocamento teórico (pcm): 8,5 :: Reservatório: 25L :: Tensão: 220V Monofásico :: Dimensões do Produto LxAxP: 270 x 640 x 655mm :: Peso Líquido (kg): 24,8 :: Potência do motor (hp): 2 :: Pressão de Operação Máxima (lbf/pol²): 120 :: Pressão de Operação Mínima (lbf/pol²): 80 :: Unidade Compressora - Nº de Estágios: 1
:: Unidade Compressora - Nº de Pistões: 1. Marca / Modelo de Referência:Schulz Pratic Air CSI 8,5/25</v>
      </c>
      <c r="C158" s="5" t="str">
        <f t="shared" si="64"/>
        <v>UND</v>
      </c>
      <c r="D158" s="7">
        <f t="shared" si="64"/>
        <v>1484.47</v>
      </c>
      <c r="E158" s="5">
        <f t="shared" si="64"/>
        <v>1</v>
      </c>
      <c r="F158" s="8">
        <f t="shared" si="63"/>
        <v>1484.47</v>
      </c>
    </row>
    <row r="159" ht="51" outlineLevel="1" spans="1:6">
      <c r="A159" s="5">
        <f t="shared" si="64"/>
        <v>24</v>
      </c>
      <c r="B159" s="6" t="str">
        <f t="shared" si="64"/>
        <v>Motocompressor de Ar Direto 1/2HP Bivolt com Kit para Pintura - Capacidade de produção de ar: 2,3 pcm; Potência do motor: 1/2CV (HP); Pressão máxima de trabalho: 40 lbf/pol²; Tensão: 110/220V com chave seletora; Rotação: 1.750RPM; 1 Compressor de ar direto. Acompanha: 1 pistola para pintura (bico jato leque), 1 bico jato dirigido para pistola de pintura, 1 bico para encher bola, 1 medidor de pressão para pneus, 1 conector 1/4" para engate rápido rosca macho, 1 bico para encher pneu, 1 pistola para limpeza e 1 mangueira espiral de 5 m (1 ponta rosca fêmea / 1 ponta engate rápido - ambos 1/4").</v>
      </c>
      <c r="C159" s="5" t="str">
        <f t="shared" si="64"/>
        <v>UND</v>
      </c>
      <c r="D159" s="7">
        <f t="shared" si="64"/>
        <v>772.27</v>
      </c>
      <c r="E159" s="5">
        <f t="shared" si="64"/>
        <v>1</v>
      </c>
      <c r="F159" s="8">
        <f t="shared" si="63"/>
        <v>772.27</v>
      </c>
    </row>
    <row r="160" ht="63.75" outlineLevel="1" spans="1:6">
      <c r="A160" s="5">
        <f t="shared" si="64"/>
        <v>25</v>
      </c>
      <c r="B160" s="6" t="str">
        <f t="shared" si="64"/>
        <v>Parafusadeira à Bateria - Torque Mínimo: 6/15 Nm; Velocidade de Rotação sem Carga (rpm): 0-700; Tensão/Voltagem: bivolt / 12V; Alimentação: Bateria; Mandril: 1/4", 6mm; Dimensões: Altura - 18,50 cm x Largura - 7,30 cm x Profundidade - 15,50 cm, Peso: 900 g - intervalo de tolerância das dimensões: 10% (+ -). Características Adicionais: Bateria inteligente de 12V; Indicador do nível de carga da bateria; Tecnologia ECP: protege eletronicamente as células da bateria; Punho ergonômico; Interruptor de velocidade variável; com o mandril de manga simples; com função de freio do motor; Conteúdo da Embalagem: 1 Parafusadeira e Furadeira à Bateria, 1 Carregador bivolt, 1 Maleta plástica, 10 Bits, 1 Extensor universal e Manual de instruções; Garantia Mínima: 12 (doze) meses. Marca / Modelo de Referência: Bosch GSR 1000 Smart ou similar.</v>
      </c>
      <c r="C160" s="5" t="str">
        <f t="shared" si="64"/>
        <v>UND</v>
      </c>
      <c r="D160" s="7">
        <f t="shared" si="64"/>
        <v>440</v>
      </c>
      <c r="E160" s="5">
        <f t="shared" si="64"/>
        <v>1</v>
      </c>
      <c r="F160" s="8">
        <f t="shared" si="63"/>
        <v>440</v>
      </c>
    </row>
    <row r="161" ht="63.75" outlineLevel="1" spans="1:6">
      <c r="A161" s="5">
        <f t="shared" si="64"/>
        <v>26</v>
      </c>
      <c r="B161" s="6" t="str">
        <f t="shared" si="64"/>
        <v>Serra de Bancada 1800W 10 Pol. - Características:Escala inteligente com duas escalas :: Entalhe em forma de andorinha ajuda na configuração da cerca sem desvio :: Com rodas para transporte e armazenamento. Especificações Técnicas: Potência: 1800W :: Tensão: 220V :: Velocidade: 4800 RPM :: Diâmetro dos disco: 10" (254mm) :: Tamanho da mesa: 560mm X 680mm :: Tamanho da extensão: 560mm X 1040mm :: Capacidade de corte: 660mm :: Capacidade de corte: 90° 80mm :: Capacidade de corte: 45° 50mm :: Peso: 27,2Kg. Conteúdo da Embalagem: Serra de Bancada 1800W 10" :: Disco de 10" (254mm) :: Guia lateral para cortes 90° :: Guia lateral para cortes 45° :: Guarda de proteção :: Suporte metálico. Marca / Modelo de Referência: STANLEY-SST1801</v>
      </c>
      <c r="C161" s="5" t="str">
        <f t="shared" si="64"/>
        <v>UND</v>
      </c>
      <c r="D161" s="7">
        <f t="shared" si="64"/>
        <v>1594.66</v>
      </c>
      <c r="E161" s="5">
        <f t="shared" si="64"/>
        <v>1</v>
      </c>
      <c r="F161" s="8">
        <f t="shared" si="63"/>
        <v>1594.66</v>
      </c>
    </row>
    <row r="162" ht="25.5" outlineLevel="1" spans="1:6">
      <c r="A162" s="5">
        <f t="shared" si="64"/>
        <v>27</v>
      </c>
      <c r="B162" s="6" t="str">
        <f t="shared" si="64"/>
        <v>Serra Mármore 1.300W - Potência: 1.300 NaN, Diâmetro Disco: 110 NaN, Diâmetro Furo Disco: 20 NaN, Voltagem: 220 NaN, Características Adicionais: Alto Torque, Rolamento Vedado Contra Pó.</v>
      </c>
      <c r="C162" s="5" t="str">
        <f t="shared" si="64"/>
        <v>UND</v>
      </c>
      <c r="D162" s="7">
        <f t="shared" si="64"/>
        <v>473.72</v>
      </c>
      <c r="E162" s="5">
        <f t="shared" si="64"/>
        <v>1</v>
      </c>
      <c r="F162" s="8">
        <f t="shared" si="63"/>
        <v>473.72</v>
      </c>
    </row>
    <row r="163" ht="25.5" outlineLevel="1" spans="1:6">
      <c r="A163" s="5">
        <f t="shared" si="64"/>
        <v>28</v>
      </c>
      <c r="B163" s="6" t="str">
        <f t="shared" si="64"/>
        <v>Serra tico-tico 500 W- Rotação: 3.100 RPM, Capacidade Corte Madeira: 55 MM, Capacidade Corte Aço: 6 MM, Capacidade Corte Alumínio: 10 MM, Aplicação: Marcenaria , Potência: 500 W, Tensão: 110/220</v>
      </c>
      <c r="C163" s="5" t="str">
        <f t="shared" si="64"/>
        <v>UND</v>
      </c>
      <c r="D163" s="7">
        <f t="shared" si="64"/>
        <v>369</v>
      </c>
      <c r="E163" s="5">
        <f t="shared" si="64"/>
        <v>1</v>
      </c>
      <c r="F163" s="8">
        <f t="shared" si="63"/>
        <v>369</v>
      </c>
    </row>
    <row r="164" ht="51" outlineLevel="1" spans="1:6">
      <c r="A164" s="5">
        <f t="shared" si="64"/>
        <v>29</v>
      </c>
      <c r="B164" s="6" t="str">
        <f t="shared" si="64"/>
        <v>Soprador Térmico 2000W com 3 Estágios - Especificações Técnicas::: Número de estágio: 03 estágios;:: Potência 1° estágio: 80 W; :: Temperatura 1° estágio: 50º C; :: Fluxo de ar 1° estágio: 500 Litros/min; :: Potência 2° estágio: 1.000 W; :: Temperatura 2° estágio: 350° C; :: Fluxo de ar 2°; estágio: 300 Litros/min; :: Potência 3° estágio: 2.000 W; :: Temperatura 3° estágio: 550° C; :: Fluxo de ar 3° estágio: 500 Litros/min; :: Tensão (V): 220V; :: Frequência: 60 Hz; :: Segue norma: ABNT NBR IEC 60335-1 e IEC 60335-2-45; :: Massa aproximada(Kg): 700g. Marca / Modelo de Referência: VONDER-6001020127</v>
      </c>
      <c r="C164" s="5" t="str">
        <f t="shared" si="64"/>
        <v>UND</v>
      </c>
      <c r="D164" s="7">
        <f t="shared" si="64"/>
        <v>230.41</v>
      </c>
      <c r="E164" s="5">
        <f t="shared" si="64"/>
        <v>1</v>
      </c>
      <c r="F164" s="8">
        <f t="shared" si="63"/>
        <v>230.41</v>
      </c>
    </row>
    <row r="165" ht="25.5" outlineLevel="1" spans="1:6">
      <c r="A165" s="5">
        <f t="shared" si="64"/>
        <v>30</v>
      </c>
      <c r="B165" s="6" t="str">
        <f t="shared" si="64"/>
        <v>Torno / Morsa de Bancada 8 Pol. - Mordentes em aço temperado e cementado; Mordentes substituíveis; Ferro fundido nodular; fuso forjado com rosca trapezoidal; Pintura eletrostática.</v>
      </c>
      <c r="C165" s="5" t="str">
        <f t="shared" si="64"/>
        <v>UND</v>
      </c>
      <c r="D165" s="7">
        <f t="shared" si="64"/>
        <v>349.01</v>
      </c>
      <c r="E165" s="5">
        <f t="shared" si="64"/>
        <v>1</v>
      </c>
      <c r="F165" s="8">
        <f t="shared" si="63"/>
        <v>349.01</v>
      </c>
    </row>
    <row r="166" outlineLevel="1" spans="1:6">
      <c r="A166" s="5">
        <f t="shared" si="64"/>
        <v>31</v>
      </c>
      <c r="B166" s="6" t="str">
        <f t="shared" si="64"/>
        <v>Vacuômetro Analógico -  Material: Latão , Tipo: Portátil , Modelo: Analógico , Capacidade: 250 , Características Adicionais: Calibrado, Agulha Latão, Escala De O A 76 Cm/Hg</v>
      </c>
      <c r="C166" s="5" t="str">
        <f t="shared" si="64"/>
        <v>UND</v>
      </c>
      <c r="D166" s="7">
        <f t="shared" si="64"/>
        <v>136.13</v>
      </c>
      <c r="E166" s="5">
        <f t="shared" si="64"/>
        <v>1</v>
      </c>
      <c r="F166" s="8">
        <f t="shared" si="63"/>
        <v>136.13</v>
      </c>
    </row>
    <row r="167" outlineLevel="1" spans="1:6">
      <c r="A167" s="5"/>
      <c r="B167" s="6"/>
      <c r="C167" s="5"/>
      <c r="D167" s="7"/>
      <c r="E167" s="5"/>
      <c r="F167" s="8"/>
    </row>
    <row r="168" outlineLevel="1" spans="1:6">
      <c r="A168" s="5"/>
      <c r="B168" s="6"/>
      <c r="C168" s="5"/>
      <c r="D168" s="7"/>
      <c r="E168" s="5"/>
      <c r="F168" s="8"/>
    </row>
    <row r="169" spans="1:6">
      <c r="A169" s="9" t="s">
        <v>37</v>
      </c>
      <c r="B169" s="9"/>
      <c r="C169" s="9"/>
      <c r="D169" s="9"/>
      <c r="E169" s="9"/>
      <c r="F169" s="10">
        <f>TRUNC(SUM(F136:F168),2)</f>
        <v>17318.13</v>
      </c>
    </row>
    <row r="170" spans="1:6">
      <c r="A170" s="9" t="s">
        <v>446</v>
      </c>
      <c r="B170" s="9"/>
      <c r="C170" s="9"/>
      <c r="D170" s="9"/>
      <c r="E170" s="9"/>
      <c r="F170" s="10">
        <f>TRUNC((F169*0.5%),2)</f>
        <v>86.59</v>
      </c>
    </row>
    <row r="171" spans="1:6">
      <c r="A171" s="9" t="s">
        <v>447</v>
      </c>
      <c r="B171" s="9"/>
      <c r="C171" s="9"/>
      <c r="D171" s="9"/>
      <c r="E171" s="9"/>
      <c r="F171" s="10">
        <f>TRUNC(((F169*(1-0.2))/(12*8)),2)</f>
        <v>144.31</v>
      </c>
    </row>
    <row r="172" spans="1:6">
      <c r="A172" s="9" t="s">
        <v>448</v>
      </c>
      <c r="B172" s="9"/>
      <c r="C172" s="9"/>
      <c r="D172" s="9"/>
      <c r="E172" s="9"/>
      <c r="F172" s="10">
        <f>TRUNC(SUM(E170:F171),2)</f>
        <v>230.9</v>
      </c>
    </row>
    <row r="174" spans="1:6">
      <c r="A174" s="1" t="s">
        <v>452</v>
      </c>
      <c r="B174" s="2"/>
      <c r="C174" s="1"/>
      <c r="D174" s="3"/>
      <c r="E174" s="1"/>
      <c r="F174" s="1"/>
    </row>
    <row r="175" outlineLevel="1" spans="1:6">
      <c r="A175" s="4" t="s">
        <v>23</v>
      </c>
      <c r="B175" s="4" t="s">
        <v>230</v>
      </c>
      <c r="C175" s="4" t="s">
        <v>267</v>
      </c>
      <c r="D175" s="4" t="s">
        <v>232</v>
      </c>
      <c r="E175" s="4" t="s">
        <v>233</v>
      </c>
      <c r="F175" s="4" t="s">
        <v>234</v>
      </c>
    </row>
    <row r="176" ht="38.25" outlineLevel="1" spans="1:6">
      <c r="A176" s="5">
        <f t="shared" ref="A176:E177" si="65">A34</f>
        <v>32</v>
      </c>
      <c r="B176" s="6" t="str">
        <f t="shared" si="65"/>
        <v>Cortador de grama elétrico - Tipo carrinho; com saída lateral rendimento aproximado  de 800m ² /h rodas de termoplástico com bucha sinterizada, base em chapa de aço de 1,9mm de espessura tamanho das rodas: dianteiras - 203 mm / traseiras - 305 mm lâmina em aço especial, de 3mm de espessura, com têmperatura por indução no fio de corte rotação: 60hz voltagem: 220v potência: 2500w motor: monofásico rotação 3600 rpm faixa de corte: 48cm</v>
      </c>
      <c r="C176" s="5" t="str">
        <f t="shared" si="65"/>
        <v>UND</v>
      </c>
      <c r="D176" s="7">
        <f t="shared" si="65"/>
        <v>1940.78</v>
      </c>
      <c r="E176" s="5">
        <f t="shared" si="65"/>
        <v>1</v>
      </c>
      <c r="F176" s="8">
        <f t="shared" ref="F176:F178" si="66">TRUNC((D176*E176),2)</f>
        <v>1940.78</v>
      </c>
    </row>
    <row r="177" ht="25.5" outlineLevel="1" spans="1:6">
      <c r="A177" s="5">
        <f t="shared" si="65"/>
        <v>33</v>
      </c>
      <c r="B177" s="6" t="str">
        <f t="shared" si="65"/>
        <v>Roçadeira elétrica 1200W. Lâmina/Carretel Nylon - Motor 1200W, Carretel de Nylon duplo com sistema bate libera, lâmina (faca) de 3 pontas, largura máxima corte: 380mm e gatilho com trava de segurança. voltagem: 220v</v>
      </c>
      <c r="C177" s="5" t="str">
        <f t="shared" si="65"/>
        <v>UND</v>
      </c>
      <c r="D177" s="7">
        <f t="shared" si="65"/>
        <v>658.74</v>
      </c>
      <c r="E177" s="5">
        <f t="shared" si="65"/>
        <v>1</v>
      </c>
      <c r="F177" s="8">
        <f t="shared" si="66"/>
        <v>658.74</v>
      </c>
    </row>
    <row r="178" outlineLevel="1" spans="1:6">
      <c r="A178" s="5"/>
      <c r="B178" s="6"/>
      <c r="C178" s="5"/>
      <c r="D178" s="7"/>
      <c r="E178" s="5"/>
      <c r="F178" s="8">
        <f t="shared" si="66"/>
        <v>0</v>
      </c>
    </row>
    <row r="179" spans="1:6">
      <c r="A179" s="9" t="s">
        <v>37</v>
      </c>
      <c r="B179" s="9"/>
      <c r="C179" s="9"/>
      <c r="D179" s="9"/>
      <c r="E179" s="9"/>
      <c r="F179" s="10">
        <f>TRUNC(SUM(F176:F178),2)</f>
        <v>2599.52</v>
      </c>
    </row>
    <row r="180" spans="1:6">
      <c r="A180" s="9" t="s">
        <v>446</v>
      </c>
      <c r="B180" s="9"/>
      <c r="C180" s="9"/>
      <c r="D180" s="9"/>
      <c r="E180" s="9"/>
      <c r="F180" s="10">
        <f>TRUNC((F179*0.5%),2)</f>
        <v>12.99</v>
      </c>
    </row>
    <row r="181" spans="1:6">
      <c r="A181" s="9" t="s">
        <v>447</v>
      </c>
      <c r="B181" s="9"/>
      <c r="C181" s="9"/>
      <c r="D181" s="9"/>
      <c r="E181" s="9"/>
      <c r="F181" s="10">
        <f>TRUNC(((F179*(1-0.2))/(12*8)),2)</f>
        <v>21.66</v>
      </c>
    </row>
    <row r="182" spans="1:6">
      <c r="A182" s="9" t="s">
        <v>448</v>
      </c>
      <c r="B182" s="9"/>
      <c r="C182" s="9"/>
      <c r="D182" s="9"/>
      <c r="E182" s="9"/>
      <c r="F182" s="10">
        <f>TRUNC(SUM(E180:F181),2)</f>
        <v>34.65</v>
      </c>
    </row>
  </sheetData>
  <sortState ref="A3:F33">
    <sortCondition ref="B3:B33"/>
  </sortState>
  <mergeCells count="26">
    <mergeCell ref="A1:F1"/>
    <mergeCell ref="A37:E37"/>
    <mergeCell ref="A38:E38"/>
    <mergeCell ref="A39:E39"/>
    <mergeCell ref="A40:E40"/>
    <mergeCell ref="A41:F41"/>
    <mergeCell ref="A54:F54"/>
    <mergeCell ref="A89:E89"/>
    <mergeCell ref="A90:E90"/>
    <mergeCell ref="A91:E91"/>
    <mergeCell ref="A92:E92"/>
    <mergeCell ref="A94:F94"/>
    <mergeCell ref="A129:E129"/>
    <mergeCell ref="A130:E130"/>
    <mergeCell ref="A131:E131"/>
    <mergeCell ref="A132:E132"/>
    <mergeCell ref="A134:F134"/>
    <mergeCell ref="A169:E169"/>
    <mergeCell ref="A170:E170"/>
    <mergeCell ref="A171:E171"/>
    <mergeCell ref="A172:E172"/>
    <mergeCell ref="A174:F174"/>
    <mergeCell ref="A179:E179"/>
    <mergeCell ref="A180:E180"/>
    <mergeCell ref="A181:E181"/>
    <mergeCell ref="A182:E182"/>
  </mergeCells>
  <pageMargins left="0.0784722222222222" right="0.236111111111111" top="0.787401575" bottom="0.787401575" header="0.31496062" footer="0.31496062"/>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D7" sqref="D7"/>
    </sheetView>
  </sheetViews>
  <sheetFormatPr defaultColWidth="9" defaultRowHeight="15" outlineLevelCol="7"/>
  <cols>
    <col min="1" max="1" width="10.5714285714286" customWidth="1"/>
    <col min="2" max="2" width="39.4285714285714" customWidth="1"/>
    <col min="3" max="3" width="10.5714285714286" customWidth="1"/>
    <col min="4" max="4" width="16" customWidth="1"/>
    <col min="5" max="5" width="13.5714285714286" customWidth="1"/>
    <col min="6" max="6" width="19" customWidth="1"/>
    <col min="7" max="7" width="17.5714285714286" customWidth="1"/>
    <col min="8" max="8" width="11.5714285714286" customWidth="1"/>
  </cols>
  <sheetData>
    <row r="1" spans="1:7">
      <c r="A1" s="193" t="s">
        <v>49</v>
      </c>
      <c r="B1" s="194"/>
      <c r="C1" s="194"/>
      <c r="D1" s="194"/>
      <c r="E1" s="194"/>
      <c r="F1" s="194"/>
      <c r="G1" s="194"/>
    </row>
    <row r="2" spans="1:7">
      <c r="A2" s="195" t="str">
        <f>Proposta!A22</f>
        <v>Grupo X</v>
      </c>
      <c r="B2" s="196" t="s">
        <v>50</v>
      </c>
      <c r="C2" s="196" t="s">
        <v>51</v>
      </c>
      <c r="D2" s="196" t="s">
        <v>52</v>
      </c>
      <c r="E2" s="196" t="s">
        <v>53</v>
      </c>
      <c r="F2" s="196" t="s">
        <v>54</v>
      </c>
      <c r="G2" s="196" t="s">
        <v>55</v>
      </c>
    </row>
    <row r="3" spans="1:7">
      <c r="A3" s="197" t="s">
        <v>56</v>
      </c>
      <c r="B3" s="198"/>
      <c r="C3" s="198"/>
      <c r="D3" s="198"/>
      <c r="E3" s="198"/>
      <c r="F3" s="198"/>
      <c r="G3" s="198"/>
    </row>
    <row r="4" spans="1:8">
      <c r="A4" s="199">
        <f>Proposta!A24</f>
        <v>1</v>
      </c>
      <c r="B4" s="200" t="str">
        <f>Proposta!B24</f>
        <v>TÉCNICO EM MANUTENÇÃO PREDIAL</v>
      </c>
      <c r="C4" s="200" t="str">
        <f>Proposta!C24</f>
        <v>44 h</v>
      </c>
      <c r="D4" s="200">
        <f>Proposta!D24</f>
        <v>1</v>
      </c>
      <c r="E4" s="201"/>
      <c r="F4" s="201"/>
      <c r="G4" s="201"/>
      <c r="H4" s="202"/>
    </row>
    <row r="5" spans="1:7">
      <c r="A5" s="199">
        <f>Proposta!A25</f>
        <v>2</v>
      </c>
      <c r="B5" s="200" t="str">
        <f>Proposta!B25</f>
        <v>COPEIRA</v>
      </c>
      <c r="C5" s="200" t="str">
        <f>Proposta!C25</f>
        <v>44 h</v>
      </c>
      <c r="D5" s="200">
        <f>Proposta!D25</f>
        <v>1</v>
      </c>
      <c r="E5" s="201"/>
      <c r="F5" s="201"/>
      <c r="G5" s="201"/>
    </row>
    <row r="6" spans="1:7">
      <c r="A6" s="199">
        <v>3</v>
      </c>
      <c r="B6" s="200" t="str">
        <f>Proposta!B26</f>
        <v>RECEPCIONISTA SECRETÁRIA(O)</v>
      </c>
      <c r="C6" s="200" t="str">
        <f>Proposta!C26</f>
        <v>44 h</v>
      </c>
      <c r="D6" s="200">
        <f>Proposta!D26</f>
        <v>12</v>
      </c>
      <c r="E6" s="201"/>
      <c r="F6" s="201"/>
      <c r="G6" s="201"/>
    </row>
    <row r="7" spans="1:7">
      <c r="A7" s="199">
        <f>Proposta!A27</f>
        <v>4</v>
      </c>
      <c r="B7" s="200" t="str">
        <f>Proposta!B27</f>
        <v>ELETRICISTA</v>
      </c>
      <c r="C7" s="200" t="str">
        <f>Proposta!C27</f>
        <v>44 h</v>
      </c>
      <c r="D7" s="200">
        <f>Proposta!D27</f>
        <v>1</v>
      </c>
      <c r="E7" s="201"/>
      <c r="F7" s="201"/>
      <c r="G7" s="201"/>
    </row>
    <row r="8" spans="1:7">
      <c r="A8" s="199">
        <f>Proposta!A28</f>
        <v>5</v>
      </c>
      <c r="B8" s="200" t="str">
        <f>Proposta!B28</f>
        <v>JARDINEIRO</v>
      </c>
      <c r="C8" s="200" t="str">
        <f>Proposta!C28</f>
        <v>40 h</v>
      </c>
      <c r="D8" s="200">
        <f>Proposta!D28</f>
        <v>1</v>
      </c>
      <c r="E8" s="201"/>
      <c r="F8" s="201"/>
      <c r="G8" s="201"/>
    </row>
    <row r="9" spans="1:7">
      <c r="A9" s="199">
        <f>Proposta!A29</f>
        <v>6</v>
      </c>
      <c r="B9" s="200" t="str">
        <f>Proposta!B29</f>
        <v>MOTORISTA INTERESTADUAL</v>
      </c>
      <c r="C9" s="200" t="str">
        <f>Proposta!C29</f>
        <v>44 h</v>
      </c>
      <c r="D9" s="200">
        <f>Proposta!D29</f>
        <v>3</v>
      </c>
      <c r="E9" s="201"/>
      <c r="F9" s="201"/>
      <c r="G9" s="201"/>
    </row>
    <row r="10" spans="1:7">
      <c r="A10" s="199">
        <f>Proposta!A30</f>
        <v>7</v>
      </c>
      <c r="B10" s="200" t="str">
        <f>Proposta!B30</f>
        <v>PORTEIRO</v>
      </c>
      <c r="C10" s="200" t="str">
        <f>Proposta!C30</f>
        <v>12X36</v>
      </c>
      <c r="D10" s="200">
        <f>Proposta!D30</f>
        <v>1</v>
      </c>
      <c r="E10" s="201"/>
      <c r="F10" s="201"/>
      <c r="G10" s="201"/>
    </row>
    <row r="11" spans="1:7">
      <c r="A11" s="199" t="e">
        <f>Proposta!#REF!</f>
        <v>#REF!</v>
      </c>
      <c r="B11" s="200" t="e">
        <f>Proposta!#REF!</f>
        <v>#REF!</v>
      </c>
      <c r="C11" s="200" t="e">
        <f>Proposta!#REF!</f>
        <v>#REF!</v>
      </c>
      <c r="D11" s="200" t="e">
        <f>Proposta!#REF!</f>
        <v>#REF!</v>
      </c>
      <c r="E11" s="201"/>
      <c r="F11" s="201"/>
      <c r="G11" s="201"/>
    </row>
    <row r="12" spans="1:7">
      <c r="A12" s="199">
        <f>Proposta!A31</f>
        <v>8</v>
      </c>
      <c r="B12" s="200" t="str">
        <f>Proposta!B31</f>
        <v>TÉCNICO EM MECÂNICA DE REFRIGERAÇÃO</v>
      </c>
      <c r="C12" s="200" t="str">
        <f>Proposta!C31</f>
        <v>44 h</v>
      </c>
      <c r="D12" s="200">
        <f>Proposta!D31</f>
        <v>1</v>
      </c>
      <c r="E12" s="201"/>
      <c r="F12" s="201"/>
      <c r="G12" s="201"/>
    </row>
    <row r="13" spans="1:7">
      <c r="A13" s="199">
        <f>Proposta!A32</f>
        <v>9</v>
      </c>
      <c r="B13" s="200" t="str">
        <f>Proposta!B32</f>
        <v>DIÁRIAS</v>
      </c>
      <c r="C13" s="200" t="str">
        <f>Proposta!C32</f>
        <v>44 h</v>
      </c>
      <c r="D13" s="200">
        <f>Proposta!D32</f>
        <v>72</v>
      </c>
      <c r="E13" s="201"/>
      <c r="F13" s="201"/>
      <c r="G13" s="201"/>
    </row>
    <row r="14" spans="1:7">
      <c r="A14" s="203"/>
      <c r="B14" s="203"/>
      <c r="C14" s="203"/>
      <c r="D14" s="203"/>
      <c r="E14" s="204" t="s">
        <v>37</v>
      </c>
      <c r="F14" s="205">
        <f>F4+F5</f>
        <v>0</v>
      </c>
      <c r="G14" s="205">
        <f>G4+G5</f>
        <v>0</v>
      </c>
    </row>
  </sheetData>
  <mergeCells count="8">
    <mergeCell ref="A1:G1"/>
    <mergeCell ref="A14:D14"/>
    <mergeCell ref="B2:B3"/>
    <mergeCell ref="C2:C3"/>
    <mergeCell ref="D2:D3"/>
    <mergeCell ref="E2:E3"/>
    <mergeCell ref="F2:F3"/>
    <mergeCell ref="G2:G3"/>
  </mergeCells>
  <pageMargins left="0.511811024" right="0.511811024" top="0.787401575" bottom="0.787401575" header="0.31496062" footer="0.31496062"/>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5"/>
  <sheetViews>
    <sheetView topLeftCell="A221" workbookViewId="0">
      <selection activeCell="C63" sqref="C63"/>
    </sheetView>
  </sheetViews>
  <sheetFormatPr defaultColWidth="9.14285714285714" defaultRowHeight="15"/>
  <cols>
    <col min="1" max="1" width="8" style="57" customWidth="1"/>
    <col min="2" max="2" width="78.5714285714286" style="57" customWidth="1"/>
    <col min="3" max="3" width="17.2857142857143" style="57" customWidth="1"/>
    <col min="4" max="4" width="21.8571428571429" style="58" customWidth="1"/>
    <col min="5" max="6" width="12.1428571428571" style="57" customWidth="1"/>
    <col min="7" max="7" width="9.57142857142857" style="57" customWidth="1"/>
    <col min="8" max="8" width="10.5714285714286" style="57" customWidth="1"/>
    <col min="9" max="16384" width="9.14285714285714" style="57"/>
  </cols>
  <sheetData>
    <row r="2" spans="1:4">
      <c r="A2" s="59" t="s">
        <v>57</v>
      </c>
      <c r="B2" s="60"/>
      <c r="C2" s="61"/>
      <c r="D2" s="62"/>
    </row>
    <row r="3" spans="1:4">
      <c r="A3" s="63" t="s">
        <v>58</v>
      </c>
      <c r="B3" s="64"/>
      <c r="C3" s="64"/>
      <c r="D3" s="65"/>
    </row>
    <row r="4" spans="1:4">
      <c r="A4" s="66" t="s">
        <v>59</v>
      </c>
      <c r="B4" s="64"/>
      <c r="C4" s="64"/>
      <c r="D4" s="65"/>
    </row>
    <row r="5" spans="1:4">
      <c r="A5" s="66" t="s">
        <v>60</v>
      </c>
      <c r="B5" s="64"/>
      <c r="C5" s="64"/>
      <c r="D5" s="65"/>
    </row>
    <row r="6" spans="1:4">
      <c r="A6" s="66" t="s">
        <v>61</v>
      </c>
      <c r="B6" s="64"/>
      <c r="C6" s="64"/>
      <c r="D6" s="65"/>
    </row>
    <row r="7" s="53" customFormat="1" ht="14.25" customHeight="1" spans="1:4">
      <c r="A7" s="67"/>
      <c r="B7" s="68"/>
      <c r="C7" s="67"/>
      <c r="D7" s="69"/>
    </row>
    <row r="8" spans="1:4">
      <c r="A8" s="70" t="s">
        <v>62</v>
      </c>
      <c r="B8" s="70"/>
      <c r="C8" s="70"/>
      <c r="D8" s="70"/>
    </row>
    <row r="9" spans="1:4">
      <c r="A9" s="71">
        <v>1</v>
      </c>
      <c r="B9" s="72" t="s">
        <v>63</v>
      </c>
      <c r="C9" s="44" t="s">
        <v>64</v>
      </c>
      <c r="D9" s="44"/>
    </row>
    <row r="10" spans="1:4">
      <c r="A10" s="71">
        <v>2</v>
      </c>
      <c r="B10" s="72" t="s">
        <v>65</v>
      </c>
      <c r="C10" s="73">
        <v>45292</v>
      </c>
      <c r="D10" s="73"/>
    </row>
    <row r="11" spans="1:4">
      <c r="A11" s="71">
        <v>3</v>
      </c>
      <c r="B11" s="72" t="s">
        <v>66</v>
      </c>
      <c r="C11" s="74" t="s">
        <v>67</v>
      </c>
      <c r="D11" s="75"/>
    </row>
    <row r="12" spans="1:4">
      <c r="A12" s="71">
        <v>4</v>
      </c>
      <c r="B12" s="72" t="s">
        <v>68</v>
      </c>
      <c r="C12" s="74" t="s">
        <v>69</v>
      </c>
      <c r="D12" s="75"/>
    </row>
    <row r="13" spans="1:4">
      <c r="A13" s="71">
        <v>5</v>
      </c>
      <c r="B13" s="72" t="s">
        <v>70</v>
      </c>
      <c r="C13" s="76">
        <v>220</v>
      </c>
      <c r="D13" s="77"/>
    </row>
    <row r="14" spans="1:4">
      <c r="A14" s="71">
        <v>6</v>
      </c>
      <c r="B14" s="72" t="s">
        <v>71</v>
      </c>
      <c r="C14" s="78">
        <v>1916.4</v>
      </c>
      <c r="D14" s="78"/>
    </row>
    <row r="15" ht="17.25" customHeight="1" spans="1:4">
      <c r="A15" s="71">
        <v>7</v>
      </c>
      <c r="B15" s="72" t="s">
        <v>72</v>
      </c>
      <c r="C15" s="76">
        <v>12</v>
      </c>
      <c r="D15" s="77"/>
    </row>
    <row r="16" ht="17.25" customHeight="1" spans="1:4">
      <c r="A16" s="71">
        <v>8</v>
      </c>
      <c r="B16" s="72" t="s">
        <v>73</v>
      </c>
      <c r="C16" s="76">
        <v>1</v>
      </c>
      <c r="D16" s="77"/>
    </row>
    <row r="17" spans="1:9">
      <c r="A17" s="79"/>
      <c r="F17" s="80"/>
      <c r="G17" s="80"/>
      <c r="H17" s="80"/>
      <c r="I17" s="80"/>
    </row>
    <row r="18" spans="1:9">
      <c r="A18" s="81" t="s">
        <v>74</v>
      </c>
      <c r="B18" s="81"/>
      <c r="C18" s="81"/>
      <c r="D18" s="81"/>
      <c r="F18" s="80"/>
      <c r="G18" s="80"/>
      <c r="H18" s="80"/>
      <c r="I18" s="80"/>
    </row>
    <row r="19" outlineLevel="1" spans="1:9">
      <c r="A19" s="81"/>
      <c r="B19" s="81"/>
      <c r="C19" s="81"/>
      <c r="D19" s="81"/>
      <c r="F19" s="80"/>
      <c r="G19" s="80"/>
      <c r="H19" s="80"/>
      <c r="I19" s="80"/>
    </row>
    <row r="20" outlineLevel="1" spans="1:9">
      <c r="A20" s="81"/>
      <c r="B20" s="81"/>
      <c r="C20" s="81"/>
      <c r="D20" s="81"/>
      <c r="F20" s="80"/>
      <c r="G20" s="80"/>
      <c r="H20" s="80"/>
      <c r="I20" s="80"/>
    </row>
    <row r="21" outlineLevel="1" spans="1:9">
      <c r="A21" s="81"/>
      <c r="B21" s="81"/>
      <c r="C21" s="81"/>
      <c r="D21" s="81"/>
      <c r="F21" s="80"/>
      <c r="G21" s="80"/>
      <c r="H21" s="80"/>
      <c r="I21" s="80"/>
    </row>
    <row r="22" outlineLevel="1" spans="1:9">
      <c r="A22" s="81"/>
      <c r="B22" s="81"/>
      <c r="C22" s="81"/>
      <c r="D22" s="81"/>
      <c r="F22" s="80"/>
      <c r="G22" s="80"/>
      <c r="H22" s="80"/>
      <c r="I22" s="80"/>
    </row>
    <row r="23" outlineLevel="1" spans="1:9">
      <c r="A23" s="81"/>
      <c r="B23" s="81"/>
      <c r="C23" s="81"/>
      <c r="D23" s="81"/>
      <c r="F23" s="80"/>
      <c r="G23" s="80"/>
      <c r="H23" s="80"/>
      <c r="I23" s="80"/>
    </row>
    <row r="24" outlineLevel="1" spans="1:9">
      <c r="A24" s="81"/>
      <c r="B24" s="81"/>
      <c r="C24" s="81"/>
      <c r="D24" s="81"/>
      <c r="F24" s="80"/>
      <c r="G24" s="80"/>
      <c r="H24" s="80"/>
      <c r="I24" s="80"/>
    </row>
    <row r="25" ht="15.75"/>
    <row r="26" spans="1:4">
      <c r="A26" s="82" t="s">
        <v>75</v>
      </c>
      <c r="B26" s="83"/>
      <c r="C26" s="83"/>
      <c r="D26" s="84"/>
    </row>
    <row r="27" spans="1:4">
      <c r="A27" s="85" t="s">
        <v>76</v>
      </c>
      <c r="B27" s="86" t="s">
        <v>77</v>
      </c>
      <c r="C27" s="87"/>
      <c r="D27" s="88" t="s">
        <v>78</v>
      </c>
    </row>
    <row r="28" spans="1:4">
      <c r="A28" s="89" t="s">
        <v>79</v>
      </c>
      <c r="B28" s="90" t="s">
        <v>80</v>
      </c>
      <c r="C28" s="71"/>
      <c r="D28" s="91">
        <f>C14</f>
        <v>1916.4</v>
      </c>
    </row>
    <row r="29" spans="1:4">
      <c r="A29" s="89" t="s">
        <v>81</v>
      </c>
      <c r="B29" s="90" t="s">
        <v>82</v>
      </c>
      <c r="C29" s="92"/>
      <c r="D29" s="91"/>
    </row>
    <row r="30" spans="1:7">
      <c r="A30" s="89" t="s">
        <v>83</v>
      </c>
      <c r="B30" s="90" t="s">
        <v>84</v>
      </c>
      <c r="C30" s="93"/>
      <c r="D30" s="91"/>
      <c r="E30" s="94"/>
      <c r="G30" s="95"/>
    </row>
    <row r="31" spans="1:5">
      <c r="A31" s="89" t="s">
        <v>85</v>
      </c>
      <c r="B31" s="90" t="s">
        <v>86</v>
      </c>
      <c r="C31" s="72"/>
      <c r="D31" s="91"/>
      <c r="E31" s="96"/>
    </row>
    <row r="32" spans="1:7">
      <c r="A32" s="71" t="s">
        <v>87</v>
      </c>
      <c r="B32" s="57" t="s">
        <v>88</v>
      </c>
      <c r="C32" s="97"/>
      <c r="D32" s="91"/>
      <c r="G32" s="94"/>
    </row>
    <row r="33" ht="15.75" customHeight="1" spans="1:6">
      <c r="A33" s="98" t="s">
        <v>89</v>
      </c>
      <c r="B33" s="99"/>
      <c r="C33" s="99"/>
      <c r="D33" s="100">
        <f>TRUNC(SUM(D28:D32),2)</f>
        <v>1916.4</v>
      </c>
      <c r="F33" s="94"/>
    </row>
    <row r="34" ht="15.75" customHeight="1" spans="4:4">
      <c r="D34" s="57"/>
    </row>
    <row r="35" ht="15.75" customHeight="1" spans="1:4">
      <c r="A35" s="81" t="s">
        <v>90</v>
      </c>
      <c r="B35" s="81"/>
      <c r="C35" s="81"/>
      <c r="D35" s="81"/>
    </row>
    <row r="36" ht="15.75" customHeight="1" outlineLevel="1" spans="1:4">
      <c r="A36" s="81"/>
      <c r="B36" s="81"/>
      <c r="C36" s="81"/>
      <c r="D36" s="81"/>
    </row>
    <row r="37" ht="15.75" customHeight="1" outlineLevel="1" spans="1:4">
      <c r="A37" s="81"/>
      <c r="B37" s="81"/>
      <c r="C37" s="81"/>
      <c r="D37" s="81"/>
    </row>
    <row r="38" ht="15.75" customHeight="1" outlineLevel="1" spans="1:4">
      <c r="A38" s="81"/>
      <c r="B38" s="81"/>
      <c r="C38" s="81"/>
      <c r="D38" s="81"/>
    </row>
    <row r="39" ht="15.75" customHeight="1" outlineLevel="1" spans="1:4">
      <c r="A39" s="81"/>
      <c r="B39" s="81"/>
      <c r="C39" s="81"/>
      <c r="D39" s="81"/>
    </row>
    <row r="40" ht="15.75" customHeight="1" spans="4:4">
      <c r="D40" s="57"/>
    </row>
    <row r="41" spans="1:4">
      <c r="A41" s="101" t="s">
        <v>91</v>
      </c>
      <c r="B41" s="102"/>
      <c r="C41" s="102"/>
      <c r="D41" s="103"/>
    </row>
    <row r="42" spans="1:4">
      <c r="A42" s="85" t="s">
        <v>92</v>
      </c>
      <c r="B42" s="104" t="s">
        <v>93</v>
      </c>
      <c r="C42" s="70" t="s">
        <v>94</v>
      </c>
      <c r="D42" s="88" t="s">
        <v>78</v>
      </c>
    </row>
    <row r="43" spans="1:4">
      <c r="A43" s="89" t="s">
        <v>79</v>
      </c>
      <c r="B43" s="72" t="s">
        <v>95</v>
      </c>
      <c r="C43" s="105">
        <f>1/12</f>
        <v>0.0833333333333333</v>
      </c>
      <c r="D43" s="106">
        <f>C43*D33</f>
        <v>159.7</v>
      </c>
    </row>
    <row r="44" spans="1:4">
      <c r="A44" s="89" t="s">
        <v>81</v>
      </c>
      <c r="B44" s="72" t="s">
        <v>96</v>
      </c>
      <c r="C44" s="107">
        <f>(1/3)/12</f>
        <v>0.0277777777777778</v>
      </c>
      <c r="D44" s="108">
        <f>C44*D33</f>
        <v>53.2333333333333</v>
      </c>
    </row>
    <row r="45" customHeight="1" spans="1:4">
      <c r="A45" s="109" t="s">
        <v>97</v>
      </c>
      <c r="B45" s="87"/>
      <c r="C45" s="110">
        <f>SUM(C43:C44)</f>
        <v>0.111111111111111</v>
      </c>
      <c r="D45" s="111">
        <f>TRUNC(SUM(D43:D44),2)</f>
        <v>212.93</v>
      </c>
    </row>
    <row r="46" s="54" customFormat="1" customHeight="1" spans="1:4">
      <c r="A46" s="112"/>
      <c r="B46" s="52"/>
      <c r="C46" s="57"/>
      <c r="D46" s="113"/>
    </row>
    <row r="47" s="54" customFormat="1" customHeight="1" spans="1:4">
      <c r="A47" s="114" t="s">
        <v>98</v>
      </c>
      <c r="B47" s="115"/>
      <c r="C47" s="116" t="s">
        <v>99</v>
      </c>
      <c r="D47" s="117">
        <f>D33</f>
        <v>1916.4</v>
      </c>
    </row>
    <row r="48" s="54" customFormat="1" customHeight="1" spans="1:4">
      <c r="A48" s="114"/>
      <c r="B48" s="115"/>
      <c r="C48" s="116" t="s">
        <v>100</v>
      </c>
      <c r="D48" s="117">
        <f>D45</f>
        <v>212.93</v>
      </c>
    </row>
    <row r="49" s="54" customFormat="1" customHeight="1" spans="1:4">
      <c r="A49" s="114"/>
      <c r="B49" s="115"/>
      <c r="C49" s="116" t="s">
        <v>37</v>
      </c>
      <c r="D49" s="118">
        <f>TRUNC(SUM(D47:D48),2)</f>
        <v>2129.33</v>
      </c>
    </row>
    <row r="50" s="54" customFormat="1" customHeight="1" spans="1:4">
      <c r="A50" s="112"/>
      <c r="B50" s="52"/>
      <c r="C50" s="57"/>
      <c r="D50" s="113"/>
    </row>
    <row r="51" ht="30" spans="1:4">
      <c r="A51" s="85" t="s">
        <v>101</v>
      </c>
      <c r="B51" s="104" t="s">
        <v>102</v>
      </c>
      <c r="C51" s="70" t="s">
        <v>94</v>
      </c>
      <c r="D51" s="88" t="s">
        <v>78</v>
      </c>
    </row>
    <row r="52" spans="1:4">
      <c r="A52" s="89" t="s">
        <v>79</v>
      </c>
      <c r="B52" s="72" t="s">
        <v>103</v>
      </c>
      <c r="C52" s="107">
        <v>0.2</v>
      </c>
      <c r="D52" s="119">
        <f>C52*$D$49</f>
        <v>425.866</v>
      </c>
    </row>
    <row r="53" spans="1:4">
      <c r="A53" s="89" t="s">
        <v>81</v>
      </c>
      <c r="B53" s="72" t="s">
        <v>104</v>
      </c>
      <c r="C53" s="107">
        <v>0.025</v>
      </c>
      <c r="D53" s="119">
        <f t="shared" ref="D53:D59" si="0">C53*$D$49</f>
        <v>53.23325</v>
      </c>
    </row>
    <row r="54" spans="1:4">
      <c r="A54" s="89" t="s">
        <v>83</v>
      </c>
      <c r="B54" s="72" t="s">
        <v>105</v>
      </c>
      <c r="C54" s="120">
        <f>3%*2</f>
        <v>0.06</v>
      </c>
      <c r="D54" s="119">
        <f t="shared" si="0"/>
        <v>127.7598</v>
      </c>
    </row>
    <row r="55" spans="1:4">
      <c r="A55" s="89" t="s">
        <v>85</v>
      </c>
      <c r="B55" s="72" t="s">
        <v>106</v>
      </c>
      <c r="C55" s="107">
        <v>0.015</v>
      </c>
      <c r="D55" s="119">
        <f t="shared" si="0"/>
        <v>31.93995</v>
      </c>
    </row>
    <row r="56" spans="1:4">
      <c r="A56" s="89" t="s">
        <v>87</v>
      </c>
      <c r="B56" s="72" t="s">
        <v>107</v>
      </c>
      <c r="C56" s="107">
        <v>0.01</v>
      </c>
      <c r="D56" s="119">
        <f t="shared" si="0"/>
        <v>21.2933</v>
      </c>
    </row>
    <row r="57" spans="1:4">
      <c r="A57" s="89" t="s">
        <v>108</v>
      </c>
      <c r="B57" s="72" t="s">
        <v>109</v>
      </c>
      <c r="C57" s="107">
        <v>0.006</v>
      </c>
      <c r="D57" s="119">
        <f t="shared" si="0"/>
        <v>12.77598</v>
      </c>
    </row>
    <row r="58" spans="1:4">
      <c r="A58" s="89" t="s">
        <v>110</v>
      </c>
      <c r="B58" s="72" t="s">
        <v>111</v>
      </c>
      <c r="C58" s="107">
        <v>0.002</v>
      </c>
      <c r="D58" s="119">
        <f t="shared" si="0"/>
        <v>4.25866</v>
      </c>
    </row>
    <row r="59" spans="1:4">
      <c r="A59" s="89" t="s">
        <v>112</v>
      </c>
      <c r="B59" s="72" t="s">
        <v>113</v>
      </c>
      <c r="C59" s="107">
        <v>0.08</v>
      </c>
      <c r="D59" s="119">
        <f t="shared" si="0"/>
        <v>170.3464</v>
      </c>
    </row>
    <row r="60" spans="1:4">
      <c r="A60" s="85" t="s">
        <v>114</v>
      </c>
      <c r="B60" s="70"/>
      <c r="C60" s="110">
        <f>SUM(C52:C59)</f>
        <v>0.398</v>
      </c>
      <c r="D60" s="111">
        <f>TRUNC(SUM(D52:D59),2)</f>
        <v>847.47</v>
      </c>
    </row>
    <row r="61" s="54" customFormat="1" ht="12" customHeight="1" spans="1:4">
      <c r="A61" s="121"/>
      <c r="B61" s="122"/>
      <c r="D61" s="123"/>
    </row>
    <row r="62" spans="1:4">
      <c r="A62" s="85" t="s">
        <v>115</v>
      </c>
      <c r="B62" s="124" t="s">
        <v>116</v>
      </c>
      <c r="C62" s="70"/>
      <c r="D62" s="125" t="s">
        <v>78</v>
      </c>
    </row>
    <row r="63" spans="1:4">
      <c r="A63" s="89" t="s">
        <v>79</v>
      </c>
      <c r="B63" s="72" t="s">
        <v>117</v>
      </c>
      <c r="C63" s="126">
        <v>5.1</v>
      </c>
      <c r="D63" s="91">
        <f>IF(C63=0,0,(C63*15*2)-0.06*C14)</f>
        <v>38.016</v>
      </c>
    </row>
    <row r="64" spans="1:4">
      <c r="A64" s="127" t="s">
        <v>81</v>
      </c>
      <c r="B64" s="128" t="s">
        <v>118</v>
      </c>
      <c r="C64" s="126">
        <v>25</v>
      </c>
      <c r="D64" s="91">
        <f>(22*C64)-0.2*(22*C64)</f>
        <v>440</v>
      </c>
    </row>
    <row r="65" spans="1:4">
      <c r="A65" s="89" t="s">
        <v>83</v>
      </c>
      <c r="B65" s="72" t="s">
        <v>119</v>
      </c>
      <c r="C65" s="126"/>
      <c r="D65" s="91">
        <v>44</v>
      </c>
    </row>
    <row r="66" spans="1:4">
      <c r="A66" s="71" t="s">
        <v>85</v>
      </c>
      <c r="B66" s="72" t="s">
        <v>120</v>
      </c>
      <c r="C66" s="129">
        <v>0</v>
      </c>
      <c r="D66" s="78">
        <f>SUM(D28:D29)/220*1.5*C66</f>
        <v>0</v>
      </c>
    </row>
    <row r="67" spans="1:4">
      <c r="A67" s="71" t="s">
        <v>87</v>
      </c>
      <c r="B67" s="72" t="s">
        <v>121</v>
      </c>
      <c r="C67" s="130"/>
      <c r="D67" s="78">
        <v>22</v>
      </c>
    </row>
    <row r="68" spans="1:4">
      <c r="A68" s="71" t="s">
        <v>108</v>
      </c>
      <c r="B68" s="72" t="s">
        <v>122</v>
      </c>
      <c r="C68" s="130"/>
      <c r="D68" s="78">
        <v>6</v>
      </c>
    </row>
    <row r="69" spans="1:4">
      <c r="A69" s="71" t="s">
        <v>110</v>
      </c>
      <c r="B69" s="72" t="s">
        <v>88</v>
      </c>
      <c r="C69" s="130"/>
      <c r="D69" s="78"/>
    </row>
    <row r="70" spans="1:4">
      <c r="A70" s="109" t="s">
        <v>123</v>
      </c>
      <c r="B70" s="87"/>
      <c r="C70" s="131"/>
      <c r="D70" s="111">
        <f>TRUNC(SUM(D63:D69),2)</f>
        <v>550.01</v>
      </c>
    </row>
    <row r="71" s="54" customFormat="1" ht="13.5" customHeight="1" spans="1:4">
      <c r="A71" s="121"/>
      <c r="B71" s="122"/>
      <c r="D71" s="123"/>
    </row>
    <row r="72" customHeight="1" spans="1:4">
      <c r="A72" s="109">
        <v>2</v>
      </c>
      <c r="B72" s="124" t="s">
        <v>124</v>
      </c>
      <c r="C72" s="132"/>
      <c r="D72" s="88" t="s">
        <v>78</v>
      </c>
    </row>
    <row r="73" spans="1:4">
      <c r="A73" s="133" t="s">
        <v>92</v>
      </c>
      <c r="B73" s="134" t="s">
        <v>93</v>
      </c>
      <c r="C73" s="135"/>
      <c r="D73" s="108">
        <f>D45</f>
        <v>212.93</v>
      </c>
    </row>
    <row r="74" spans="1:4">
      <c r="A74" s="133" t="s">
        <v>101</v>
      </c>
      <c r="B74" s="136" t="s">
        <v>102</v>
      </c>
      <c r="C74" s="137"/>
      <c r="D74" s="108">
        <f>D60</f>
        <v>847.47</v>
      </c>
    </row>
    <row r="75" spans="1:4">
      <c r="A75" s="133" t="s">
        <v>115</v>
      </c>
      <c r="B75" s="136" t="s">
        <v>116</v>
      </c>
      <c r="C75" s="137"/>
      <c r="D75" s="108">
        <f>D70</f>
        <v>550.01</v>
      </c>
    </row>
    <row r="76" ht="15.75" spans="1:4">
      <c r="A76" s="98" t="s">
        <v>125</v>
      </c>
      <c r="B76" s="99"/>
      <c r="C76" s="99"/>
      <c r="D76" s="138">
        <f>TRUNC(SUM(D73:D75),2)</f>
        <v>1610.41</v>
      </c>
    </row>
    <row r="77" spans="4:4">
      <c r="D77" s="57"/>
    </row>
    <row r="78" spans="1:4">
      <c r="A78" s="139" t="s">
        <v>126</v>
      </c>
      <c r="B78" s="139"/>
      <c r="C78" s="139"/>
      <c r="D78" s="139"/>
    </row>
    <row r="79" outlineLevel="1" spans="1:4">
      <c r="A79" s="139"/>
      <c r="B79" s="139"/>
      <c r="C79" s="139"/>
      <c r="D79" s="139"/>
    </row>
    <row r="80" outlineLevel="1" spans="1:4">
      <c r="A80" s="139"/>
      <c r="B80" s="139"/>
      <c r="C80" s="139"/>
      <c r="D80" s="139"/>
    </row>
    <row r="81" outlineLevel="1" spans="1:4">
      <c r="A81" s="139"/>
      <c r="B81" s="139"/>
      <c r="C81" s="139"/>
      <c r="D81" s="139"/>
    </row>
    <row r="82" outlineLevel="1" spans="1:4">
      <c r="A82" s="139"/>
      <c r="B82" s="139"/>
      <c r="C82" s="139"/>
      <c r="D82" s="139"/>
    </row>
    <row r="83" outlineLevel="1" spans="1:4">
      <c r="A83" s="139"/>
      <c r="B83" s="139"/>
      <c r="C83" s="139"/>
      <c r="D83" s="139"/>
    </row>
    <row r="84" outlineLevel="1" spans="1:4">
      <c r="A84" s="139"/>
      <c r="B84" s="139"/>
      <c r="C84" s="139"/>
      <c r="D84" s="139"/>
    </row>
    <row r="85" outlineLevel="1" spans="1:4">
      <c r="A85" s="139"/>
      <c r="B85" s="139"/>
      <c r="C85" s="139"/>
      <c r="D85" s="139"/>
    </row>
    <row r="86" outlineLevel="1" spans="1:4">
      <c r="A86" s="139"/>
      <c r="B86" s="139"/>
      <c r="C86" s="139"/>
      <c r="D86" s="139"/>
    </row>
    <row r="87" outlineLevel="1" spans="1:4">
      <c r="A87" s="139"/>
      <c r="B87" s="139"/>
      <c r="C87" s="139"/>
      <c r="D87" s="139"/>
    </row>
    <row r="88" outlineLevel="1" spans="1:4">
      <c r="A88" s="139"/>
      <c r="B88" s="139"/>
      <c r="C88" s="139"/>
      <c r="D88" s="139"/>
    </row>
    <row r="89" outlineLevel="1" spans="1:4">
      <c r="A89" s="139"/>
      <c r="B89" s="139"/>
      <c r="C89" s="139"/>
      <c r="D89" s="139"/>
    </row>
    <row r="90" outlineLevel="1" spans="1:4">
      <c r="A90" s="139"/>
      <c r="B90" s="139"/>
      <c r="C90" s="139"/>
      <c r="D90" s="139"/>
    </row>
    <row r="91" outlineLevel="1" spans="1:4">
      <c r="A91" s="139"/>
      <c r="B91" s="139"/>
      <c r="C91" s="139"/>
      <c r="D91" s="139"/>
    </row>
    <row r="92" outlineLevel="1" spans="1:4">
      <c r="A92" s="139"/>
      <c r="B92" s="139"/>
      <c r="C92" s="139"/>
      <c r="D92" s="139"/>
    </row>
    <row r="93" ht="15.75" spans="4:4">
      <c r="D93" s="57"/>
    </row>
    <row r="94" spans="1:4">
      <c r="A94" s="140" t="s">
        <v>127</v>
      </c>
      <c r="B94" s="141"/>
      <c r="C94" s="141"/>
      <c r="D94" s="142"/>
    </row>
    <row r="95" spans="1:4">
      <c r="A95" s="85">
        <v>3</v>
      </c>
      <c r="B95" s="143" t="s">
        <v>128</v>
      </c>
      <c r="C95" s="70" t="s">
        <v>94</v>
      </c>
      <c r="D95" s="88" t="s">
        <v>78</v>
      </c>
    </row>
    <row r="96" customHeight="1" spans="1:4">
      <c r="A96" s="89" t="s">
        <v>79</v>
      </c>
      <c r="B96" s="90" t="s">
        <v>129</v>
      </c>
      <c r="C96" s="144">
        <f>1/12*2%</f>
        <v>0.00166666666666667</v>
      </c>
      <c r="D96" s="108">
        <f>C96*$D$33</f>
        <v>3.194</v>
      </c>
    </row>
    <row r="97" customHeight="1" spans="1:4">
      <c r="A97" s="89" t="s">
        <v>81</v>
      </c>
      <c r="B97" s="90" t="s">
        <v>130</v>
      </c>
      <c r="C97" s="145">
        <f>C96*8%</f>
        <v>0.000133333333333333</v>
      </c>
      <c r="D97" s="108">
        <f t="shared" ref="D97:D101" si="1">C97*$D$33</f>
        <v>0.25552</v>
      </c>
    </row>
    <row r="98" customHeight="1" spans="1:5">
      <c r="A98" s="89" t="s">
        <v>83</v>
      </c>
      <c r="B98" s="90" t="s">
        <v>131</v>
      </c>
      <c r="C98" s="144">
        <f>0.08*0.4*0.9*(1+2/12+(1/3*1/12))</f>
        <v>0.0344</v>
      </c>
      <c r="D98" s="108">
        <f t="shared" si="1"/>
        <v>65.92416</v>
      </c>
      <c r="E98" s="146"/>
    </row>
    <row r="99" customHeight="1" spans="1:4">
      <c r="A99" s="89" t="s">
        <v>85</v>
      </c>
      <c r="B99" s="90" t="s">
        <v>132</v>
      </c>
      <c r="C99" s="144">
        <f>(7/30)/12</f>
        <v>0.0194444444444444</v>
      </c>
      <c r="D99" s="108">
        <f t="shared" si="1"/>
        <v>37.2633333333333</v>
      </c>
    </row>
    <row r="100" customHeight="1" spans="1:4">
      <c r="A100" s="89" t="s">
        <v>87</v>
      </c>
      <c r="B100" s="90" t="s">
        <v>133</v>
      </c>
      <c r="C100" s="144">
        <f>C60*C99</f>
        <v>0.00773888888888889</v>
      </c>
      <c r="D100" s="108">
        <f t="shared" si="1"/>
        <v>14.8308066666667</v>
      </c>
    </row>
    <row r="101" customHeight="1" spans="1:4">
      <c r="A101" s="89" t="s">
        <v>108</v>
      </c>
      <c r="B101" s="90" t="s">
        <v>134</v>
      </c>
      <c r="C101" s="145">
        <f>C99*0.08*0.4</f>
        <v>0.000622222222222222</v>
      </c>
      <c r="D101" s="108">
        <f t="shared" si="1"/>
        <v>1.19242666666667</v>
      </c>
    </row>
    <row r="102" ht="15.75" spans="1:4">
      <c r="A102" s="98" t="s">
        <v>123</v>
      </c>
      <c r="B102" s="147"/>
      <c r="C102" s="148">
        <f>SUM(C96:C101)</f>
        <v>0.0640055555555556</v>
      </c>
      <c r="D102" s="138">
        <f>TRUNC(SUM(D96:D101),2)</f>
        <v>122.66</v>
      </c>
    </row>
    <row r="103" spans="4:4">
      <c r="D103" s="57"/>
    </row>
    <row r="104" spans="1:4">
      <c r="A104" s="139" t="s">
        <v>135</v>
      </c>
      <c r="B104" s="139"/>
      <c r="C104" s="139"/>
      <c r="D104" s="139"/>
    </row>
    <row r="105" outlineLevel="1" spans="1:4">
      <c r="A105" s="139"/>
      <c r="B105" s="139"/>
      <c r="C105" s="139"/>
      <c r="D105" s="139"/>
    </row>
    <row r="106" outlineLevel="1" spans="1:4">
      <c r="A106" s="139"/>
      <c r="B106" s="139"/>
      <c r="C106" s="139"/>
      <c r="D106" s="139"/>
    </row>
    <row r="107" outlineLevel="1" spans="1:4">
      <c r="A107" s="139"/>
      <c r="B107" s="139"/>
      <c r="C107" s="139"/>
      <c r="D107" s="139"/>
    </row>
    <row r="108" outlineLevel="1" spans="1:4">
      <c r="A108" s="139"/>
      <c r="B108" s="139"/>
      <c r="C108" s="139"/>
      <c r="D108" s="139"/>
    </row>
    <row r="109" outlineLevel="1" spans="1:4">
      <c r="A109" s="139"/>
      <c r="B109" s="139"/>
      <c r="C109" s="139"/>
      <c r="D109" s="139"/>
    </row>
    <row r="110" outlineLevel="1" spans="1:4">
      <c r="A110" s="139"/>
      <c r="B110" s="139"/>
      <c r="C110" s="139"/>
      <c r="D110" s="139"/>
    </row>
    <row r="111" outlineLevel="1" spans="1:4">
      <c r="A111" s="139"/>
      <c r="B111" s="139"/>
      <c r="C111" s="139"/>
      <c r="D111" s="139"/>
    </row>
    <row r="112" outlineLevel="1" spans="1:4">
      <c r="A112" s="139"/>
      <c r="B112" s="139"/>
      <c r="C112" s="139"/>
      <c r="D112" s="139"/>
    </row>
    <row r="113" outlineLevel="1" spans="1:4">
      <c r="A113" s="139"/>
      <c r="B113" s="139"/>
      <c r="C113" s="139"/>
      <c r="D113" s="139"/>
    </row>
    <row r="114" outlineLevel="1" spans="1:4">
      <c r="A114" s="139"/>
      <c r="B114" s="139"/>
      <c r="C114" s="139"/>
      <c r="D114" s="139"/>
    </row>
    <row r="115" outlineLevel="1" spans="1:4">
      <c r="A115" s="139"/>
      <c r="B115" s="139"/>
      <c r="C115" s="139"/>
      <c r="D115" s="139"/>
    </row>
    <row r="116" outlineLevel="1" spans="1:4">
      <c r="A116" s="139"/>
      <c r="B116" s="139"/>
      <c r="C116" s="139"/>
      <c r="D116" s="139"/>
    </row>
    <row r="117" outlineLevel="1" spans="1:4">
      <c r="A117" s="139"/>
      <c r="B117" s="139"/>
      <c r="C117" s="139"/>
      <c r="D117" s="139"/>
    </row>
    <row r="118" outlineLevel="1" spans="1:4">
      <c r="A118" s="139"/>
      <c r="B118" s="139"/>
      <c r="C118" s="139"/>
      <c r="D118" s="139"/>
    </row>
    <row r="119" outlineLevel="1" spans="1:4">
      <c r="A119" s="139"/>
      <c r="B119" s="139"/>
      <c r="C119" s="139"/>
      <c r="D119" s="139"/>
    </row>
    <row r="120" outlineLevel="1" spans="1:4">
      <c r="A120" s="139"/>
      <c r="B120" s="139"/>
      <c r="C120" s="139"/>
      <c r="D120" s="139"/>
    </row>
    <row r="121" outlineLevel="1" spans="1:4">
      <c r="A121" s="139"/>
      <c r="B121" s="139"/>
      <c r="C121" s="139"/>
      <c r="D121" s="139"/>
    </row>
    <row r="122" outlineLevel="1" spans="1:4">
      <c r="A122" s="139"/>
      <c r="B122" s="139"/>
      <c r="C122" s="139"/>
      <c r="D122" s="139"/>
    </row>
    <row r="123" outlineLevel="1" spans="1:4">
      <c r="A123" s="139"/>
      <c r="B123" s="139"/>
      <c r="C123" s="139"/>
      <c r="D123" s="139"/>
    </row>
    <row r="124" outlineLevel="1" spans="1:4">
      <c r="A124" s="139"/>
      <c r="B124" s="139"/>
      <c r="C124" s="139"/>
      <c r="D124" s="139"/>
    </row>
    <row r="125" outlineLevel="1" spans="1:4">
      <c r="A125" s="139"/>
      <c r="B125" s="139"/>
      <c r="C125" s="139"/>
      <c r="D125" s="139"/>
    </row>
    <row r="126" outlineLevel="1" spans="1:4">
      <c r="A126" s="139"/>
      <c r="B126" s="139"/>
      <c r="C126" s="139"/>
      <c r="D126" s="139"/>
    </row>
    <row r="127" ht="15.75" spans="4:4">
      <c r="D127" s="57"/>
    </row>
    <row r="128" spans="1:4">
      <c r="A128" s="101" t="s">
        <v>136</v>
      </c>
      <c r="B128" s="102"/>
      <c r="C128" s="102"/>
      <c r="D128" s="103"/>
    </row>
    <row r="129" spans="1:4">
      <c r="A129" s="85" t="s">
        <v>137</v>
      </c>
      <c r="B129" s="70" t="s">
        <v>138</v>
      </c>
      <c r="C129" s="70" t="s">
        <v>94</v>
      </c>
      <c r="D129" s="88" t="s">
        <v>78</v>
      </c>
    </row>
    <row r="130" spans="1:8">
      <c r="A130" s="89" t="s">
        <v>79</v>
      </c>
      <c r="B130" s="72" t="s">
        <v>139</v>
      </c>
      <c r="C130" s="149">
        <f>1/12</f>
        <v>0.0833333333333333</v>
      </c>
      <c r="D130" s="108">
        <f>C130*($D$33+$D$66)</f>
        <v>159.7</v>
      </c>
      <c r="E130" s="96"/>
      <c r="F130" s="150"/>
      <c r="G130" s="151"/>
      <c r="H130" s="151"/>
    </row>
    <row r="131" spans="1:4">
      <c r="A131" s="89" t="s">
        <v>81</v>
      </c>
      <c r="B131" s="72" t="s">
        <v>140</v>
      </c>
      <c r="C131" s="149">
        <f>5/30/12</f>
        <v>0.0138888888888889</v>
      </c>
      <c r="D131" s="108">
        <f t="shared" ref="D131:D134" si="2">C131*($D$33+$D$66)</f>
        <v>26.6166666666667</v>
      </c>
    </row>
    <row r="132" spans="1:5">
      <c r="A132" s="89" t="s">
        <v>83</v>
      </c>
      <c r="B132" s="72" t="s">
        <v>141</v>
      </c>
      <c r="C132" s="149">
        <f>5/30/12*0.0157</f>
        <v>0.000218055555555556</v>
      </c>
      <c r="D132" s="108">
        <f t="shared" si="2"/>
        <v>0.417881666666667</v>
      </c>
      <c r="E132" s="152"/>
    </row>
    <row r="133" spans="1:4">
      <c r="A133" s="89" t="s">
        <v>85</v>
      </c>
      <c r="B133" s="72" t="s">
        <v>142</v>
      </c>
      <c r="C133" s="149">
        <f>15/30/12*0.08</f>
        <v>0.00333333333333333</v>
      </c>
      <c r="D133" s="108">
        <f t="shared" si="2"/>
        <v>6.388</v>
      </c>
    </row>
    <row r="134" spans="1:6">
      <c r="A134" s="89" t="s">
        <v>87</v>
      </c>
      <c r="B134" s="72" t="s">
        <v>143</v>
      </c>
      <c r="C134" s="149">
        <f>(4/12)*((1/12)+(1/3*1/12))*0.0157</f>
        <v>0.000581481481481481</v>
      </c>
      <c r="D134" s="108">
        <f t="shared" si="2"/>
        <v>1.11435111111111</v>
      </c>
      <c r="E134" s="94"/>
      <c r="F134" s="95"/>
    </row>
    <row r="135" spans="1:6">
      <c r="A135" s="89" t="s">
        <v>108</v>
      </c>
      <c r="B135" s="72" t="s">
        <v>144</v>
      </c>
      <c r="C135" s="153"/>
      <c r="D135" s="108">
        <f t="shared" ref="D135" si="3">C135*$D$33</f>
        <v>0</v>
      </c>
      <c r="F135" s="154"/>
    </row>
    <row r="136" ht="14.25" customHeight="1" spans="1:6">
      <c r="A136" s="89" t="s">
        <v>110</v>
      </c>
      <c r="B136" s="72" t="s">
        <v>145</v>
      </c>
      <c r="C136" s="153">
        <f>SUM(C130:C133)*(2/12+1/12/3)</f>
        <v>0.0195948688271605</v>
      </c>
      <c r="D136" s="108">
        <f t="shared" ref="D136" si="4">C136*$D$33</f>
        <v>37.5516066203704</v>
      </c>
      <c r="F136" s="154"/>
    </row>
    <row r="137" spans="1:6">
      <c r="A137" s="89" t="s">
        <v>112</v>
      </c>
      <c r="B137" s="72" t="s">
        <v>146</v>
      </c>
      <c r="C137" s="153">
        <f>SUM(C130:C134)*C60</f>
        <v>0.0403393268518518</v>
      </c>
      <c r="D137" s="108">
        <f>C137*($D$33+$D$66)</f>
        <v>77.3062859788889</v>
      </c>
      <c r="F137" s="154"/>
    </row>
    <row r="138" spans="1:4">
      <c r="A138" s="109" t="s">
        <v>89</v>
      </c>
      <c r="B138" s="87"/>
      <c r="C138" s="131"/>
      <c r="D138" s="111">
        <f>TRUNC(SUM(D130:D135),2)</f>
        <v>194.23</v>
      </c>
    </row>
    <row r="139" s="54" customFormat="1" ht="5.25" customHeight="1" spans="1:4">
      <c r="A139" s="121"/>
      <c r="B139" s="122"/>
      <c r="D139" s="123"/>
    </row>
    <row r="140" spans="1:4">
      <c r="A140" s="85" t="s">
        <v>147</v>
      </c>
      <c r="B140" s="70" t="s">
        <v>148</v>
      </c>
      <c r="C140" s="33"/>
      <c r="D140" s="88" t="s">
        <v>78</v>
      </c>
    </row>
    <row r="141" spans="1:4">
      <c r="A141" s="89" t="s">
        <v>79</v>
      </c>
      <c r="B141" s="72" t="s">
        <v>149</v>
      </c>
      <c r="C141" s="155"/>
      <c r="D141" s="91">
        <v>0</v>
      </c>
    </row>
    <row r="142" spans="1:4">
      <c r="A142" s="109" t="s">
        <v>150</v>
      </c>
      <c r="B142" s="87"/>
      <c r="C142" s="131"/>
      <c r="D142" s="111">
        <f>SUM(D141)</f>
        <v>0</v>
      </c>
    </row>
    <row r="143" s="54" customFormat="1" ht="5.25" customHeight="1" spans="1:4">
      <c r="A143" s="121"/>
      <c r="B143" s="122"/>
      <c r="D143" s="123"/>
    </row>
    <row r="144" spans="1:4">
      <c r="A144" s="109">
        <v>4</v>
      </c>
      <c r="B144" s="124" t="s">
        <v>151</v>
      </c>
      <c r="C144" s="156"/>
      <c r="D144" s="88" t="s">
        <v>78</v>
      </c>
    </row>
    <row r="145" spans="1:4">
      <c r="A145" s="133" t="s">
        <v>137</v>
      </c>
      <c r="B145" s="157" t="s">
        <v>138</v>
      </c>
      <c r="C145" s="158"/>
      <c r="D145" s="159">
        <f>D138</f>
        <v>194.23</v>
      </c>
    </row>
    <row r="146" spans="1:4">
      <c r="A146" s="133" t="s">
        <v>147</v>
      </c>
      <c r="B146" s="157" t="s">
        <v>148</v>
      </c>
      <c r="C146" s="160"/>
      <c r="D146" s="159">
        <f>D142</f>
        <v>0</v>
      </c>
    </row>
    <row r="147" ht="15.75" spans="1:4">
      <c r="A147" s="98" t="s">
        <v>152</v>
      </c>
      <c r="B147" s="99"/>
      <c r="C147" s="99"/>
      <c r="D147" s="138">
        <f>TRUNC(SUM(D145:D146),2)</f>
        <v>194.23</v>
      </c>
    </row>
    <row r="148" s="55" customFormat="1" ht="15.75" spans="1:10">
      <c r="A148" s="161"/>
      <c r="B148" s="161"/>
      <c r="C148" s="162"/>
      <c r="D148" s="162"/>
      <c r="E148" s="57"/>
      <c r="F148" s="57"/>
      <c r="G148" s="57"/>
      <c r="H148" s="57"/>
      <c r="I148" s="57"/>
      <c r="J148" s="57"/>
    </row>
    <row r="149" s="55" customFormat="1" spans="1:10">
      <c r="A149" s="140" t="s">
        <v>153</v>
      </c>
      <c r="B149" s="141"/>
      <c r="C149" s="141"/>
      <c r="D149" s="142"/>
      <c r="E149" s="57"/>
      <c r="F149" s="57"/>
      <c r="G149" s="163"/>
      <c r="H149" s="57"/>
      <c r="I149" s="57"/>
      <c r="J149" s="57"/>
    </row>
    <row r="150" spans="1:7">
      <c r="A150" s="85">
        <v>5</v>
      </c>
      <c r="B150" s="143" t="s">
        <v>154</v>
      </c>
      <c r="C150" s="131"/>
      <c r="D150" s="88" t="s">
        <v>78</v>
      </c>
      <c r="G150" s="94"/>
    </row>
    <row r="151" spans="1:9">
      <c r="A151" s="89" t="s">
        <v>79</v>
      </c>
      <c r="B151" s="136" t="s">
        <v>155</v>
      </c>
      <c r="C151" s="164"/>
      <c r="D151" s="91">
        <f>Uniformes_EPI_EPC!F96</f>
        <v>171.27</v>
      </c>
      <c r="G151" s="165"/>
      <c r="I151" s="94"/>
    </row>
    <row r="152" spans="1:4">
      <c r="A152" s="89" t="s">
        <v>81</v>
      </c>
      <c r="B152" s="136" t="s">
        <v>156</v>
      </c>
      <c r="C152" s="164"/>
      <c r="D152" s="91">
        <f>Uniformes_EPI_EPC!F98</f>
        <v>60.3375</v>
      </c>
    </row>
    <row r="153" spans="1:7">
      <c r="A153" s="89" t="s">
        <v>83</v>
      </c>
      <c r="B153" s="136" t="s">
        <v>157</v>
      </c>
      <c r="C153" s="164"/>
      <c r="D153" s="91">
        <f>Materiais!F223</f>
        <v>420.756666666667</v>
      </c>
      <c r="G153" s="163"/>
    </row>
    <row r="154" spans="1:7">
      <c r="A154" s="89" t="s">
        <v>85</v>
      </c>
      <c r="B154" s="136" t="s">
        <v>158</v>
      </c>
      <c r="C154" s="164"/>
      <c r="D154" s="166">
        <f>Equipamentos!F92</f>
        <v>230.9</v>
      </c>
      <c r="G154" s="163"/>
    </row>
    <row r="155" spans="1:7">
      <c r="A155" s="89" t="s">
        <v>87</v>
      </c>
      <c r="B155" s="136" t="s">
        <v>159</v>
      </c>
      <c r="C155" s="164"/>
      <c r="D155" s="166"/>
      <c r="G155" s="163"/>
    </row>
    <row r="156" ht="15.75" spans="1:7">
      <c r="A156" s="98" t="s">
        <v>160</v>
      </c>
      <c r="B156" s="99"/>
      <c r="C156" s="147"/>
      <c r="D156" s="138">
        <f>TRUNC(SUM(D151:D155),2)</f>
        <v>883.26</v>
      </c>
      <c r="G156" s="163"/>
    </row>
    <row r="157" ht="15.75" spans="1:4">
      <c r="A157" s="167"/>
      <c r="B157" s="167"/>
      <c r="C157" s="167"/>
      <c r="D157" s="167"/>
    </row>
    <row r="158" s="56" customFormat="1" spans="1:7">
      <c r="A158" s="140" t="s">
        <v>161</v>
      </c>
      <c r="B158" s="141"/>
      <c r="C158" s="141"/>
      <c r="D158" s="142"/>
      <c r="G158" s="168"/>
    </row>
    <row r="159" spans="1:4">
      <c r="A159" s="85">
        <v>6</v>
      </c>
      <c r="B159" s="70" t="s">
        <v>162</v>
      </c>
      <c r="C159" s="70" t="s">
        <v>94</v>
      </c>
      <c r="D159" s="88" t="s">
        <v>78</v>
      </c>
    </row>
    <row r="160" spans="1:4">
      <c r="A160" s="89" t="s">
        <v>79</v>
      </c>
      <c r="B160" s="72" t="s">
        <v>163</v>
      </c>
      <c r="C160" s="120">
        <v>0.05</v>
      </c>
      <c r="D160" s="106">
        <f>C160*(D33+D76+D102+D147+D156)</f>
        <v>236.348</v>
      </c>
    </row>
    <row r="161" spans="1:4">
      <c r="A161" s="89" t="s">
        <v>81</v>
      </c>
      <c r="B161" s="72" t="s">
        <v>164</v>
      </c>
      <c r="C161" s="120">
        <v>0.08</v>
      </c>
      <c r="D161" s="106">
        <f>C161*(D33+D76+D102+D147+D156+D160)</f>
        <v>397.06464</v>
      </c>
    </row>
    <row r="162" customHeight="1" spans="1:4">
      <c r="A162" s="169" t="s">
        <v>165</v>
      </c>
      <c r="B162" s="170"/>
      <c r="C162" s="171">
        <f>SUM(C160:C161)</f>
        <v>0.13</v>
      </c>
      <c r="D162" s="172">
        <f>TRUNC(SUM(D160:D161),2)</f>
        <v>633.41</v>
      </c>
    </row>
    <row r="163" s="54" customFormat="1" ht="14.25" customHeight="1" spans="1:4">
      <c r="A163" s="121"/>
      <c r="B163" s="122"/>
      <c r="D163" s="123"/>
    </row>
    <row r="164" spans="1:4">
      <c r="A164" s="173" t="s">
        <v>83</v>
      </c>
      <c r="B164" s="174" t="s">
        <v>166</v>
      </c>
      <c r="C164" s="175"/>
      <c r="D164" s="176"/>
    </row>
    <row r="165" spans="1:4">
      <c r="A165" s="89" t="s">
        <v>167</v>
      </c>
      <c r="B165" s="72" t="s">
        <v>168</v>
      </c>
      <c r="C165" s="120">
        <f>0.65%+3%</f>
        <v>0.0365</v>
      </c>
      <c r="D165" s="108">
        <f>C165*(D33+D76+D102+D147+D156+D162)/(1-C168)</f>
        <v>214.180082101806</v>
      </c>
    </row>
    <row r="166" spans="1:4">
      <c r="A166" s="89" t="s">
        <v>169</v>
      </c>
      <c r="B166" s="72" t="s">
        <v>170</v>
      </c>
      <c r="C166" s="144">
        <v>0</v>
      </c>
      <c r="D166" s="108">
        <f>C166*(D33+D76+D102+D147+D156+D162)/(1-C168)</f>
        <v>0</v>
      </c>
    </row>
    <row r="167" spans="1:4">
      <c r="A167" s="89" t="s">
        <v>171</v>
      </c>
      <c r="B167" s="72" t="s">
        <v>172</v>
      </c>
      <c r="C167" s="144">
        <v>0.05</v>
      </c>
      <c r="D167" s="108">
        <f>C167*(D33+D76+D102+D147+D156+D162)/(1-C168)</f>
        <v>293.3973727422</v>
      </c>
    </row>
    <row r="168" spans="1:4">
      <c r="A168" s="169" t="s">
        <v>173</v>
      </c>
      <c r="B168" s="177"/>
      <c r="C168" s="171">
        <f>SUM(C165:C167)</f>
        <v>0.0865</v>
      </c>
      <c r="D168" s="178">
        <f>SUM(D165:D167)</f>
        <v>507.577454844007</v>
      </c>
    </row>
    <row r="169" ht="15.75" spans="1:4">
      <c r="A169" s="179" t="s">
        <v>174</v>
      </c>
      <c r="B169" s="180"/>
      <c r="C169" s="148">
        <f>C162+C168</f>
        <v>0.2165</v>
      </c>
      <c r="D169" s="138">
        <f>TRUNC((D168+D162),2)</f>
        <v>1140.98</v>
      </c>
    </row>
    <row r="170" s="55" customFormat="1" ht="15.75" spans="1:10">
      <c r="A170" s="181"/>
      <c r="B170" s="161"/>
      <c r="C170" s="182"/>
      <c r="D170" s="183"/>
      <c r="E170" s="57"/>
      <c r="F170" s="57"/>
      <c r="G170" s="57"/>
      <c r="H170" s="57"/>
      <c r="I170" s="57"/>
      <c r="J170" s="57"/>
    </row>
    <row r="171" customHeight="1" spans="1:4">
      <c r="A171" s="140" t="s">
        <v>175</v>
      </c>
      <c r="B171" s="141"/>
      <c r="C171" s="141"/>
      <c r="D171" s="142"/>
    </row>
    <row r="172" customHeight="1" spans="1:4">
      <c r="A172" s="184" t="s">
        <v>176</v>
      </c>
      <c r="B172" s="132"/>
      <c r="C172" s="156"/>
      <c r="D172" s="88" t="s">
        <v>78</v>
      </c>
    </row>
    <row r="173" s="56" customFormat="1" spans="1:4">
      <c r="A173" s="133" t="s">
        <v>79</v>
      </c>
      <c r="B173" s="136" t="s">
        <v>75</v>
      </c>
      <c r="C173" s="164"/>
      <c r="D173" s="108">
        <f>D33</f>
        <v>1916.4</v>
      </c>
    </row>
    <row r="174" customHeight="1" spans="1:4">
      <c r="A174" s="133" t="s">
        <v>81</v>
      </c>
      <c r="B174" s="136" t="s">
        <v>91</v>
      </c>
      <c r="C174" s="164"/>
      <c r="D174" s="108">
        <f>D76</f>
        <v>1610.41</v>
      </c>
    </row>
    <row r="175" spans="1:4">
      <c r="A175" s="133" t="s">
        <v>83</v>
      </c>
      <c r="B175" s="136" t="s">
        <v>127</v>
      </c>
      <c r="C175" s="164"/>
      <c r="D175" s="108">
        <f>D102</f>
        <v>122.66</v>
      </c>
    </row>
    <row r="176" spans="1:4">
      <c r="A176" s="133" t="s">
        <v>85</v>
      </c>
      <c r="B176" s="136" t="s">
        <v>136</v>
      </c>
      <c r="C176" s="164"/>
      <c r="D176" s="108">
        <f>D147</f>
        <v>194.23</v>
      </c>
    </row>
    <row r="177" customHeight="1" spans="1:4">
      <c r="A177" s="133" t="s">
        <v>87</v>
      </c>
      <c r="B177" s="136" t="s">
        <v>153</v>
      </c>
      <c r="C177" s="164"/>
      <c r="D177" s="108">
        <f>D156</f>
        <v>883.26</v>
      </c>
    </row>
    <row r="178" customHeight="1" spans="1:4">
      <c r="A178" s="109" t="s">
        <v>177</v>
      </c>
      <c r="B178" s="87"/>
      <c r="C178" s="87"/>
      <c r="D178" s="111">
        <f>TRUNC(SUM(D173:D177),2)</f>
        <v>4726.96</v>
      </c>
    </row>
    <row r="179" spans="1:4">
      <c r="A179" s="133" t="s">
        <v>108</v>
      </c>
      <c r="B179" s="185" t="s">
        <v>161</v>
      </c>
      <c r="C179" s="185"/>
      <c r="D179" s="108">
        <f>D169</f>
        <v>1140.98</v>
      </c>
    </row>
    <row r="180" customHeight="1" spans="1:4">
      <c r="A180" s="98" t="s">
        <v>178</v>
      </c>
      <c r="B180" s="99"/>
      <c r="C180" s="99"/>
      <c r="D180" s="138">
        <f>TRUNC(SUM(D178:D179),2)</f>
        <v>5867.94</v>
      </c>
    </row>
    <row r="181" s="55" customFormat="1" ht="15.75" spans="1:10">
      <c r="A181" s="181"/>
      <c r="B181" s="161"/>
      <c r="C181" s="182"/>
      <c r="D181" s="183"/>
      <c r="E181" s="57"/>
      <c r="F181" s="57"/>
      <c r="G181" s="57"/>
      <c r="H181" s="57"/>
      <c r="I181" s="57"/>
      <c r="J181" s="57"/>
    </row>
    <row r="182" customHeight="1" spans="1:4">
      <c r="A182" s="140" t="s">
        <v>179</v>
      </c>
      <c r="B182" s="141"/>
      <c r="C182" s="141"/>
      <c r="D182" s="142"/>
    </row>
    <row r="183" ht="16.5" customHeight="1" spans="1:6">
      <c r="A183" s="186" t="s">
        <v>180</v>
      </c>
      <c r="B183" s="187" t="s">
        <v>181</v>
      </c>
      <c r="C183" s="188"/>
      <c r="D183" s="108">
        <f>D180</f>
        <v>5867.94</v>
      </c>
      <c r="F183" s="94"/>
    </row>
    <row r="184" customHeight="1" spans="1:4">
      <c r="A184" s="89" t="s">
        <v>182</v>
      </c>
      <c r="B184" s="187" t="s">
        <v>183</v>
      </c>
      <c r="C184" s="188"/>
      <c r="D184" s="189">
        <v>1</v>
      </c>
    </row>
    <row r="185" customHeight="1" spans="1:4">
      <c r="A185" s="98" t="s">
        <v>184</v>
      </c>
      <c r="B185" s="99"/>
      <c r="C185" s="147"/>
      <c r="D185" s="138">
        <f>TRUNC(D183*D184,2)</f>
        <v>5867.94</v>
      </c>
    </row>
  </sheetData>
  <mergeCells count="67">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B155:C155"/>
    <mergeCell ref="A156:C156"/>
    <mergeCell ref="A157:D157"/>
    <mergeCell ref="A158:D158"/>
    <mergeCell ref="A162:B162"/>
    <mergeCell ref="B164:D164"/>
    <mergeCell ref="A168:B168"/>
    <mergeCell ref="A169:B169"/>
    <mergeCell ref="A171:D171"/>
    <mergeCell ref="A172:C172"/>
    <mergeCell ref="B173:C173"/>
    <mergeCell ref="B174:C174"/>
    <mergeCell ref="B175:C175"/>
    <mergeCell ref="B176:C176"/>
    <mergeCell ref="B177:C177"/>
    <mergeCell ref="A178:C178"/>
    <mergeCell ref="B179:C179"/>
    <mergeCell ref="A180:C180"/>
    <mergeCell ref="A182:D182"/>
    <mergeCell ref="B183:C183"/>
    <mergeCell ref="B184:C184"/>
    <mergeCell ref="A185:C185"/>
    <mergeCell ref="A18:D24"/>
    <mergeCell ref="A78:D92"/>
    <mergeCell ref="A104:D126"/>
    <mergeCell ref="A35:D39"/>
    <mergeCell ref="A47:B49"/>
  </mergeCells>
  <pageMargins left="0.511811024" right="0.511811024" top="0.787401575" bottom="0.787401575" header="0.31496062" footer="0.31496062"/>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5"/>
  <sheetViews>
    <sheetView topLeftCell="A105" workbookViewId="0">
      <selection activeCell="C64" sqref="C64"/>
    </sheetView>
  </sheetViews>
  <sheetFormatPr defaultColWidth="9.14285714285714" defaultRowHeight="15"/>
  <cols>
    <col min="1" max="1" width="8" style="57" customWidth="1"/>
    <col min="2" max="2" width="78.5714285714286" style="57" customWidth="1"/>
    <col min="3" max="3" width="17.2857142857143" style="57" customWidth="1"/>
    <col min="4" max="4" width="21.8571428571429" style="58" customWidth="1"/>
    <col min="5" max="6" width="12.1428571428571" style="57" customWidth="1"/>
    <col min="7" max="7" width="9.57142857142857" style="57" customWidth="1"/>
    <col min="8" max="8" width="10.5714285714286" style="57" customWidth="1"/>
    <col min="9" max="16384" width="9.14285714285714" style="57"/>
  </cols>
  <sheetData>
    <row r="2" spans="1:4">
      <c r="A2" s="59" t="s">
        <v>57</v>
      </c>
      <c r="B2" s="60"/>
      <c r="C2" s="61"/>
      <c r="D2" s="62"/>
    </row>
    <row r="3" spans="1:4">
      <c r="A3" s="63" t="s">
        <v>58</v>
      </c>
      <c r="B3" s="64"/>
      <c r="C3" s="64"/>
      <c r="D3" s="65"/>
    </row>
    <row r="4" spans="1:4">
      <c r="A4" s="66" t="s">
        <v>59</v>
      </c>
      <c r="B4" s="64"/>
      <c r="C4" s="64"/>
      <c r="D4" s="65"/>
    </row>
    <row r="5" spans="1:4">
      <c r="A5" s="66" t="s">
        <v>60</v>
      </c>
      <c r="B5" s="64"/>
      <c r="C5" s="64"/>
      <c r="D5" s="65"/>
    </row>
    <row r="6" spans="1:4">
      <c r="A6" s="66" t="s">
        <v>61</v>
      </c>
      <c r="B6" s="64"/>
      <c r="C6" s="64"/>
      <c r="D6" s="65"/>
    </row>
    <row r="7" s="53" customFormat="1" ht="14.25" customHeight="1" spans="1:4">
      <c r="A7" s="67"/>
      <c r="B7" s="68"/>
      <c r="C7" s="67"/>
      <c r="D7" s="69"/>
    </row>
    <row r="8" spans="1:4">
      <c r="A8" s="70" t="s">
        <v>62</v>
      </c>
      <c r="B8" s="70"/>
      <c r="C8" s="70"/>
      <c r="D8" s="70"/>
    </row>
    <row r="9" customHeight="1" spans="1:4">
      <c r="A9" s="71">
        <v>1</v>
      </c>
      <c r="B9" s="72" t="s">
        <v>63</v>
      </c>
      <c r="C9" s="44" t="s">
        <v>64</v>
      </c>
      <c r="D9" s="44"/>
    </row>
    <row r="10" spans="1:4">
      <c r="A10" s="71">
        <v>2</v>
      </c>
      <c r="B10" s="72" t="s">
        <v>65</v>
      </c>
      <c r="C10" s="73">
        <v>45292</v>
      </c>
      <c r="D10" s="73"/>
    </row>
    <row r="11" customHeight="1" spans="1:4">
      <c r="A11" s="71">
        <v>3</v>
      </c>
      <c r="B11" s="72" t="s">
        <v>66</v>
      </c>
      <c r="C11" s="74" t="s">
        <v>185</v>
      </c>
      <c r="D11" s="75"/>
    </row>
    <row r="12" spans="1:4">
      <c r="A12" s="71">
        <v>4</v>
      </c>
      <c r="B12" s="72" t="s">
        <v>68</v>
      </c>
      <c r="C12" s="74" t="s">
        <v>186</v>
      </c>
      <c r="D12" s="75"/>
    </row>
    <row r="13" spans="1:4">
      <c r="A13" s="71">
        <v>5</v>
      </c>
      <c r="B13" s="72" t="s">
        <v>70</v>
      </c>
      <c r="C13" s="76">
        <v>220</v>
      </c>
      <c r="D13" s="77"/>
    </row>
    <row r="14" spans="1:4">
      <c r="A14" s="71">
        <v>6</v>
      </c>
      <c r="B14" s="72" t="s">
        <v>187</v>
      </c>
      <c r="C14" s="78">
        <v>1414.45</v>
      </c>
      <c r="D14" s="78"/>
    </row>
    <row r="15" ht="17.25" customHeight="1" spans="1:4">
      <c r="A15" s="71">
        <v>7</v>
      </c>
      <c r="B15" s="72" t="s">
        <v>72</v>
      </c>
      <c r="C15" s="76">
        <v>12</v>
      </c>
      <c r="D15" s="77"/>
    </row>
    <row r="16" ht="17.25" customHeight="1" spans="1:4">
      <c r="A16" s="71">
        <v>8</v>
      </c>
      <c r="B16" s="72" t="s">
        <v>73</v>
      </c>
      <c r="C16" s="76">
        <v>1</v>
      </c>
      <c r="D16" s="77"/>
    </row>
    <row r="17" spans="1:9">
      <c r="A17" s="79"/>
      <c r="F17" s="80"/>
      <c r="G17" s="80"/>
      <c r="H17" s="80"/>
      <c r="I17" s="80"/>
    </row>
    <row r="18" spans="1:9">
      <c r="A18" s="81" t="s">
        <v>74</v>
      </c>
      <c r="B18" s="81"/>
      <c r="C18" s="81"/>
      <c r="D18" s="81"/>
      <c r="F18" s="80"/>
      <c r="G18" s="80"/>
      <c r="H18" s="80"/>
      <c r="I18" s="80"/>
    </row>
    <row r="19" outlineLevel="1" spans="1:9">
      <c r="A19" s="81"/>
      <c r="B19" s="81"/>
      <c r="C19" s="81"/>
      <c r="D19" s="81"/>
      <c r="F19" s="80"/>
      <c r="G19" s="80"/>
      <c r="H19" s="80"/>
      <c r="I19" s="80"/>
    </row>
    <row r="20" outlineLevel="1" spans="1:9">
      <c r="A20" s="81"/>
      <c r="B20" s="81"/>
      <c r="C20" s="81"/>
      <c r="D20" s="81"/>
      <c r="F20" s="80"/>
      <c r="G20" s="80"/>
      <c r="H20" s="80"/>
      <c r="I20" s="80"/>
    </row>
    <row r="21" outlineLevel="1" spans="1:9">
      <c r="A21" s="81"/>
      <c r="B21" s="81"/>
      <c r="C21" s="81"/>
      <c r="D21" s="81"/>
      <c r="F21" s="80"/>
      <c r="G21" s="80"/>
      <c r="H21" s="80"/>
      <c r="I21" s="80"/>
    </row>
    <row r="22" outlineLevel="1" spans="1:9">
      <c r="A22" s="81"/>
      <c r="B22" s="81"/>
      <c r="C22" s="81"/>
      <c r="D22" s="81"/>
      <c r="F22" s="80"/>
      <c r="G22" s="80"/>
      <c r="H22" s="80"/>
      <c r="I22" s="80"/>
    </row>
    <row r="23" outlineLevel="1" spans="1:9">
      <c r="A23" s="81"/>
      <c r="B23" s="81"/>
      <c r="C23" s="81"/>
      <c r="D23" s="81"/>
      <c r="F23" s="80"/>
      <c r="G23" s="80"/>
      <c r="H23" s="80"/>
      <c r="I23" s="80"/>
    </row>
    <row r="24" outlineLevel="1" spans="1:9">
      <c r="A24" s="81"/>
      <c r="B24" s="81"/>
      <c r="C24" s="81"/>
      <c r="D24" s="81"/>
      <c r="F24" s="80"/>
      <c r="G24" s="80"/>
      <c r="H24" s="80"/>
      <c r="I24" s="80"/>
    </row>
    <row r="25" ht="15.75"/>
    <row r="26" spans="1:4">
      <c r="A26" s="82" t="s">
        <v>75</v>
      </c>
      <c r="B26" s="83"/>
      <c r="C26" s="83"/>
      <c r="D26" s="84"/>
    </row>
    <row r="27" spans="1:4">
      <c r="A27" s="85" t="s">
        <v>76</v>
      </c>
      <c r="B27" s="86" t="s">
        <v>77</v>
      </c>
      <c r="C27" s="87"/>
      <c r="D27" s="88" t="s">
        <v>78</v>
      </c>
    </row>
    <row r="28" spans="1:4">
      <c r="A28" s="89" t="s">
        <v>79</v>
      </c>
      <c r="B28" s="90" t="s">
        <v>80</v>
      </c>
      <c r="C28" s="71"/>
      <c r="D28" s="91">
        <f>C14</f>
        <v>1414.45</v>
      </c>
    </row>
    <row r="29" spans="1:4">
      <c r="A29" s="89" t="s">
        <v>81</v>
      </c>
      <c r="B29" s="90" t="s">
        <v>82</v>
      </c>
      <c r="C29" s="92"/>
      <c r="D29" s="91"/>
    </row>
    <row r="30" spans="1:7">
      <c r="A30" s="89" t="s">
        <v>83</v>
      </c>
      <c r="B30" s="90" t="s">
        <v>188</v>
      </c>
      <c r="C30" s="93"/>
      <c r="D30" s="91"/>
      <c r="E30" s="94"/>
      <c r="G30" s="95"/>
    </row>
    <row r="31" spans="1:5">
      <c r="A31" s="89" t="s">
        <v>85</v>
      </c>
      <c r="B31" s="90" t="s">
        <v>86</v>
      </c>
      <c r="C31" s="72"/>
      <c r="D31" s="91"/>
      <c r="E31" s="96"/>
    </row>
    <row r="32" spans="1:7">
      <c r="A32" s="71" t="s">
        <v>87</v>
      </c>
      <c r="B32" s="57" t="s">
        <v>88</v>
      </c>
      <c r="C32" s="97"/>
      <c r="D32" s="91"/>
      <c r="G32" s="94"/>
    </row>
    <row r="33" ht="15.75" customHeight="1" spans="1:6">
      <c r="A33" s="98" t="s">
        <v>89</v>
      </c>
      <c r="B33" s="99"/>
      <c r="C33" s="99"/>
      <c r="D33" s="100">
        <f>TRUNC(SUM(D28:D32),2)</f>
        <v>1414.45</v>
      </c>
      <c r="F33" s="94"/>
    </row>
    <row r="34" ht="15.75" customHeight="1" spans="4:4">
      <c r="D34" s="57"/>
    </row>
    <row r="35" ht="15.75" customHeight="1" spans="1:4">
      <c r="A35" s="81" t="s">
        <v>90</v>
      </c>
      <c r="B35" s="81"/>
      <c r="C35" s="81"/>
      <c r="D35" s="81"/>
    </row>
    <row r="36" ht="15.75" customHeight="1" outlineLevel="1" spans="1:4">
      <c r="A36" s="81"/>
      <c r="B36" s="81"/>
      <c r="C36" s="81"/>
      <c r="D36" s="81"/>
    </row>
    <row r="37" ht="15.75" customHeight="1" outlineLevel="1" spans="1:4">
      <c r="A37" s="81"/>
      <c r="B37" s="81"/>
      <c r="C37" s="81"/>
      <c r="D37" s="81"/>
    </row>
    <row r="38" ht="15.75" customHeight="1" outlineLevel="1" spans="1:4">
      <c r="A38" s="81"/>
      <c r="B38" s="81"/>
      <c r="C38" s="81"/>
      <c r="D38" s="81"/>
    </row>
    <row r="39" ht="15.75" customHeight="1" outlineLevel="1" spans="1:4">
      <c r="A39" s="81"/>
      <c r="B39" s="81"/>
      <c r="C39" s="81"/>
      <c r="D39" s="81"/>
    </row>
    <row r="40" ht="15.75" customHeight="1" spans="4:4">
      <c r="D40" s="57"/>
    </row>
    <row r="41" spans="1:4">
      <c r="A41" s="101" t="s">
        <v>91</v>
      </c>
      <c r="B41" s="102"/>
      <c r="C41" s="102"/>
      <c r="D41" s="103"/>
    </row>
    <row r="42" spans="1:4">
      <c r="A42" s="85" t="s">
        <v>92</v>
      </c>
      <c r="B42" s="104" t="s">
        <v>93</v>
      </c>
      <c r="C42" s="70" t="s">
        <v>94</v>
      </c>
      <c r="D42" s="88" t="s">
        <v>78</v>
      </c>
    </row>
    <row r="43" spans="1:4">
      <c r="A43" s="89" t="s">
        <v>79</v>
      </c>
      <c r="B43" s="72" t="s">
        <v>95</v>
      </c>
      <c r="C43" s="105">
        <f>1/12</f>
        <v>0.0833333333333333</v>
      </c>
      <c r="D43" s="106">
        <f>C43*D33</f>
        <v>117.870833333333</v>
      </c>
    </row>
    <row r="44" spans="1:4">
      <c r="A44" s="89" t="s">
        <v>81</v>
      </c>
      <c r="B44" s="72" t="s">
        <v>96</v>
      </c>
      <c r="C44" s="107">
        <f>(1/3)/12</f>
        <v>0.0277777777777778</v>
      </c>
      <c r="D44" s="108">
        <f>C44*D33</f>
        <v>39.2902777777778</v>
      </c>
    </row>
    <row r="45" customHeight="1" spans="1:4">
      <c r="A45" s="109" t="s">
        <v>97</v>
      </c>
      <c r="B45" s="87"/>
      <c r="C45" s="110">
        <f>SUM(C43:C44)</f>
        <v>0.111111111111111</v>
      </c>
      <c r="D45" s="111">
        <f>TRUNC(SUM(D43:D44),2)</f>
        <v>157.16</v>
      </c>
    </row>
    <row r="46" s="54" customFormat="1" customHeight="1" spans="1:4">
      <c r="A46" s="112"/>
      <c r="B46" s="52"/>
      <c r="C46" s="57"/>
      <c r="D46" s="113"/>
    </row>
    <row r="47" s="54" customFormat="1" customHeight="1" spans="1:4">
      <c r="A47" s="114" t="s">
        <v>98</v>
      </c>
      <c r="B47" s="115"/>
      <c r="C47" s="116" t="s">
        <v>99</v>
      </c>
      <c r="D47" s="117">
        <f>D33</f>
        <v>1414.45</v>
      </c>
    </row>
    <row r="48" s="54" customFormat="1" customHeight="1" spans="1:4">
      <c r="A48" s="114"/>
      <c r="B48" s="115"/>
      <c r="C48" s="116" t="s">
        <v>100</v>
      </c>
      <c r="D48" s="117">
        <f>D45</f>
        <v>157.16</v>
      </c>
    </row>
    <row r="49" s="54" customFormat="1" customHeight="1" spans="1:4">
      <c r="A49" s="114"/>
      <c r="B49" s="115"/>
      <c r="C49" s="116" t="s">
        <v>37</v>
      </c>
      <c r="D49" s="118">
        <f>TRUNC(SUM(D47:D48),2)</f>
        <v>1571.61</v>
      </c>
    </row>
    <row r="50" s="54" customFormat="1" customHeight="1" spans="1:4">
      <c r="A50" s="112"/>
      <c r="B50" s="52"/>
      <c r="C50" s="57"/>
      <c r="D50" s="113"/>
    </row>
    <row r="51" ht="30" spans="1:4">
      <c r="A51" s="85" t="s">
        <v>101</v>
      </c>
      <c r="B51" s="104" t="s">
        <v>102</v>
      </c>
      <c r="C51" s="70" t="s">
        <v>94</v>
      </c>
      <c r="D51" s="88" t="s">
        <v>78</v>
      </c>
    </row>
    <row r="52" spans="1:4">
      <c r="A52" s="89" t="s">
        <v>79</v>
      </c>
      <c r="B52" s="72" t="s">
        <v>103</v>
      </c>
      <c r="C52" s="107">
        <v>0.2</v>
      </c>
      <c r="D52" s="119">
        <f>C52*$D$49</f>
        <v>314.322</v>
      </c>
    </row>
    <row r="53" spans="1:4">
      <c r="A53" s="89" t="s">
        <v>81</v>
      </c>
      <c r="B53" s="72" t="s">
        <v>104</v>
      </c>
      <c r="C53" s="107">
        <v>0.025</v>
      </c>
      <c r="D53" s="119">
        <f t="shared" ref="D53:D59" si="0">C53*$D$49</f>
        <v>39.29025</v>
      </c>
    </row>
    <row r="54" spans="1:4">
      <c r="A54" s="89" t="s">
        <v>83</v>
      </c>
      <c r="B54" s="72" t="s">
        <v>105</v>
      </c>
      <c r="C54" s="120">
        <f>3%*2</f>
        <v>0.06</v>
      </c>
      <c r="D54" s="119">
        <f t="shared" si="0"/>
        <v>94.2966</v>
      </c>
    </row>
    <row r="55" spans="1:4">
      <c r="A55" s="89" t="s">
        <v>85</v>
      </c>
      <c r="B55" s="72" t="s">
        <v>106</v>
      </c>
      <c r="C55" s="107">
        <v>0.015</v>
      </c>
      <c r="D55" s="119">
        <f t="shared" si="0"/>
        <v>23.57415</v>
      </c>
    </row>
    <row r="56" spans="1:4">
      <c r="A56" s="89" t="s">
        <v>87</v>
      </c>
      <c r="B56" s="72" t="s">
        <v>107</v>
      </c>
      <c r="C56" s="107">
        <v>0.01</v>
      </c>
      <c r="D56" s="119">
        <f t="shared" si="0"/>
        <v>15.7161</v>
      </c>
    </row>
    <row r="57" spans="1:4">
      <c r="A57" s="89" t="s">
        <v>108</v>
      </c>
      <c r="B57" s="72" t="s">
        <v>109</v>
      </c>
      <c r="C57" s="107">
        <v>0.006</v>
      </c>
      <c r="D57" s="119">
        <f t="shared" si="0"/>
        <v>9.42966</v>
      </c>
    </row>
    <row r="58" spans="1:4">
      <c r="A58" s="89" t="s">
        <v>110</v>
      </c>
      <c r="B58" s="72" t="s">
        <v>111</v>
      </c>
      <c r="C58" s="107">
        <v>0.002</v>
      </c>
      <c r="D58" s="119">
        <f t="shared" si="0"/>
        <v>3.14322</v>
      </c>
    </row>
    <row r="59" spans="1:4">
      <c r="A59" s="89" t="s">
        <v>112</v>
      </c>
      <c r="B59" s="72" t="s">
        <v>113</v>
      </c>
      <c r="C59" s="107">
        <v>0.08</v>
      </c>
      <c r="D59" s="119">
        <f t="shared" si="0"/>
        <v>125.7288</v>
      </c>
    </row>
    <row r="60" spans="1:4">
      <c r="A60" s="85" t="s">
        <v>114</v>
      </c>
      <c r="B60" s="70"/>
      <c r="C60" s="110">
        <f>SUM(C52:C59)</f>
        <v>0.398</v>
      </c>
      <c r="D60" s="111">
        <f>TRUNC(SUM(D52:D59),2)</f>
        <v>625.5</v>
      </c>
    </row>
    <row r="61" s="54" customFormat="1" ht="12" customHeight="1" spans="1:4">
      <c r="A61" s="121"/>
      <c r="B61" s="122"/>
      <c r="D61" s="123"/>
    </row>
    <row r="62" spans="1:4">
      <c r="A62" s="85" t="s">
        <v>115</v>
      </c>
      <c r="B62" s="124" t="s">
        <v>116</v>
      </c>
      <c r="C62" s="70"/>
      <c r="D62" s="125" t="s">
        <v>78</v>
      </c>
    </row>
    <row r="63" spans="1:4">
      <c r="A63" s="89" t="s">
        <v>79</v>
      </c>
      <c r="B63" s="72" t="s">
        <v>117</v>
      </c>
      <c r="C63" s="126">
        <v>5.1</v>
      </c>
      <c r="D63" s="91">
        <f>IF(C63=0,0,(C63*15*2)-0.06*C14)</f>
        <v>68.133</v>
      </c>
    </row>
    <row r="64" spans="1:4">
      <c r="A64" s="127" t="s">
        <v>81</v>
      </c>
      <c r="B64" s="128" t="s">
        <v>118</v>
      </c>
      <c r="C64" s="126">
        <v>25</v>
      </c>
      <c r="D64" s="91">
        <f>(22*C64)-0.2*(22*C64)</f>
        <v>440</v>
      </c>
    </row>
    <row r="65" spans="1:4">
      <c r="A65" s="89" t="s">
        <v>83</v>
      </c>
      <c r="B65" s="72" t="s">
        <v>119</v>
      </c>
      <c r="C65" s="126"/>
      <c r="D65" s="91">
        <v>44</v>
      </c>
    </row>
    <row r="66" spans="1:4">
      <c r="A66" s="71" t="s">
        <v>85</v>
      </c>
      <c r="B66" s="72" t="s">
        <v>120</v>
      </c>
      <c r="C66" s="129">
        <v>0</v>
      </c>
      <c r="D66" s="78">
        <f>SUM(D28:D29)/220*1.5*C66</f>
        <v>0</v>
      </c>
    </row>
    <row r="67" spans="1:4">
      <c r="A67" s="71" t="s">
        <v>87</v>
      </c>
      <c r="B67" s="72" t="s">
        <v>121</v>
      </c>
      <c r="C67" s="130"/>
      <c r="D67" s="78">
        <v>22</v>
      </c>
    </row>
    <row r="68" spans="1:4">
      <c r="A68" s="71" t="s">
        <v>108</v>
      </c>
      <c r="B68" s="72" t="s">
        <v>122</v>
      </c>
      <c r="C68" s="130"/>
      <c r="D68" s="78">
        <v>6</v>
      </c>
    </row>
    <row r="69" spans="1:4">
      <c r="A69" s="71" t="s">
        <v>110</v>
      </c>
      <c r="B69" s="72" t="s">
        <v>88</v>
      </c>
      <c r="C69" s="130"/>
      <c r="D69" s="78"/>
    </row>
    <row r="70" spans="1:4">
      <c r="A70" s="109" t="s">
        <v>123</v>
      </c>
      <c r="B70" s="87"/>
      <c r="C70" s="131"/>
      <c r="D70" s="111">
        <f>TRUNC(SUM(D63:D69),2)</f>
        <v>580.13</v>
      </c>
    </row>
    <row r="71" s="54" customFormat="1" ht="13.5" customHeight="1" spans="1:4">
      <c r="A71" s="121"/>
      <c r="B71" s="122"/>
      <c r="D71" s="123"/>
    </row>
    <row r="72" customHeight="1" spans="1:4">
      <c r="A72" s="109">
        <v>2</v>
      </c>
      <c r="B72" s="124" t="s">
        <v>124</v>
      </c>
      <c r="C72" s="132"/>
      <c r="D72" s="88" t="s">
        <v>78</v>
      </c>
    </row>
    <row r="73" spans="1:4">
      <c r="A73" s="133" t="s">
        <v>92</v>
      </c>
      <c r="B73" s="134" t="s">
        <v>93</v>
      </c>
      <c r="C73" s="135"/>
      <c r="D73" s="108">
        <f>D45</f>
        <v>157.16</v>
      </c>
    </row>
    <row r="74" spans="1:4">
      <c r="A74" s="133" t="s">
        <v>101</v>
      </c>
      <c r="B74" s="136" t="s">
        <v>102</v>
      </c>
      <c r="C74" s="137"/>
      <c r="D74" s="108">
        <f>D60</f>
        <v>625.5</v>
      </c>
    </row>
    <row r="75" spans="1:4">
      <c r="A75" s="133" t="s">
        <v>115</v>
      </c>
      <c r="B75" s="136" t="s">
        <v>116</v>
      </c>
      <c r="C75" s="137"/>
      <c r="D75" s="108">
        <f>D70</f>
        <v>580.13</v>
      </c>
    </row>
    <row r="76" ht="15.75" spans="1:4">
      <c r="A76" s="98" t="s">
        <v>125</v>
      </c>
      <c r="B76" s="99"/>
      <c r="C76" s="99"/>
      <c r="D76" s="138">
        <f>TRUNC(SUM(D73:D75),2)</f>
        <v>1362.79</v>
      </c>
    </row>
    <row r="77" spans="4:4">
      <c r="D77" s="57"/>
    </row>
    <row r="78" spans="1:4">
      <c r="A78" s="139" t="s">
        <v>126</v>
      </c>
      <c r="B78" s="139"/>
      <c r="C78" s="139"/>
      <c r="D78" s="139"/>
    </row>
    <row r="79" outlineLevel="1" spans="1:4">
      <c r="A79" s="139"/>
      <c r="B79" s="139"/>
      <c r="C79" s="139"/>
      <c r="D79" s="139"/>
    </row>
    <row r="80" outlineLevel="1" spans="1:4">
      <c r="A80" s="139"/>
      <c r="B80" s="139"/>
      <c r="C80" s="139"/>
      <c r="D80" s="139"/>
    </row>
    <row r="81" outlineLevel="1" spans="1:4">
      <c r="A81" s="139"/>
      <c r="B81" s="139"/>
      <c r="C81" s="139"/>
      <c r="D81" s="139"/>
    </row>
    <row r="82" outlineLevel="1" spans="1:4">
      <c r="A82" s="139"/>
      <c r="B82" s="139"/>
      <c r="C82" s="139"/>
      <c r="D82" s="139"/>
    </row>
    <row r="83" outlineLevel="1" spans="1:4">
      <c r="A83" s="139"/>
      <c r="B83" s="139"/>
      <c r="C83" s="139"/>
      <c r="D83" s="139"/>
    </row>
    <row r="84" outlineLevel="1" spans="1:4">
      <c r="A84" s="139"/>
      <c r="B84" s="139"/>
      <c r="C84" s="139"/>
      <c r="D84" s="139"/>
    </row>
    <row r="85" outlineLevel="1" spans="1:4">
      <c r="A85" s="139"/>
      <c r="B85" s="139"/>
      <c r="C85" s="139"/>
      <c r="D85" s="139"/>
    </row>
    <row r="86" outlineLevel="1" spans="1:4">
      <c r="A86" s="139"/>
      <c r="B86" s="139"/>
      <c r="C86" s="139"/>
      <c r="D86" s="139"/>
    </row>
    <row r="87" outlineLevel="1" spans="1:4">
      <c r="A87" s="139"/>
      <c r="B87" s="139"/>
      <c r="C87" s="139"/>
      <c r="D87" s="139"/>
    </row>
    <row r="88" outlineLevel="1" spans="1:4">
      <c r="A88" s="139"/>
      <c r="B88" s="139"/>
      <c r="C88" s="139"/>
      <c r="D88" s="139"/>
    </row>
    <row r="89" outlineLevel="1" spans="1:4">
      <c r="A89" s="139"/>
      <c r="B89" s="139"/>
      <c r="C89" s="139"/>
      <c r="D89" s="139"/>
    </row>
    <row r="90" outlineLevel="1" spans="1:4">
      <c r="A90" s="139"/>
      <c r="B90" s="139"/>
      <c r="C90" s="139"/>
      <c r="D90" s="139"/>
    </row>
    <row r="91" outlineLevel="1" spans="1:4">
      <c r="A91" s="139"/>
      <c r="B91" s="139"/>
      <c r="C91" s="139"/>
      <c r="D91" s="139"/>
    </row>
    <row r="92" outlineLevel="1" spans="1:4">
      <c r="A92" s="139"/>
      <c r="B92" s="139"/>
      <c r="C92" s="139"/>
      <c r="D92" s="139"/>
    </row>
    <row r="93" ht="15.75" spans="4:4">
      <c r="D93" s="57"/>
    </row>
    <row r="94" spans="1:4">
      <c r="A94" s="140" t="s">
        <v>127</v>
      </c>
      <c r="B94" s="141"/>
      <c r="C94" s="141"/>
      <c r="D94" s="142"/>
    </row>
    <row r="95" spans="1:4">
      <c r="A95" s="85">
        <v>3</v>
      </c>
      <c r="B95" s="143" t="s">
        <v>128</v>
      </c>
      <c r="C95" s="70" t="s">
        <v>94</v>
      </c>
      <c r="D95" s="88" t="s">
        <v>78</v>
      </c>
    </row>
    <row r="96" customHeight="1" spans="1:4">
      <c r="A96" s="89" t="s">
        <v>79</v>
      </c>
      <c r="B96" s="90" t="s">
        <v>129</v>
      </c>
      <c r="C96" s="144">
        <f>1/12*2%</f>
        <v>0.00166666666666667</v>
      </c>
      <c r="D96" s="108">
        <f>C96*$D$33</f>
        <v>2.35741666666667</v>
      </c>
    </row>
    <row r="97" customHeight="1" spans="1:4">
      <c r="A97" s="89" t="s">
        <v>81</v>
      </c>
      <c r="B97" s="90" t="s">
        <v>130</v>
      </c>
      <c r="C97" s="145">
        <f>C96*8%</f>
        <v>0.000133333333333333</v>
      </c>
      <c r="D97" s="108">
        <f t="shared" ref="D97:D101" si="1">C97*$D$33</f>
        <v>0.188593333333333</v>
      </c>
    </row>
    <row r="98" customHeight="1" spans="1:5">
      <c r="A98" s="89" t="s">
        <v>83</v>
      </c>
      <c r="B98" s="90" t="s">
        <v>131</v>
      </c>
      <c r="C98" s="144">
        <f>0.08*0.4*0.9*(1+2/12+(1/3*1/12))</f>
        <v>0.0344</v>
      </c>
      <c r="D98" s="108">
        <f t="shared" si="1"/>
        <v>48.65708</v>
      </c>
      <c r="E98" s="146"/>
    </row>
    <row r="99" customHeight="1" spans="1:4">
      <c r="A99" s="89" t="s">
        <v>85</v>
      </c>
      <c r="B99" s="90" t="s">
        <v>132</v>
      </c>
      <c r="C99" s="144">
        <f>(7/30)/12</f>
        <v>0.0194444444444444</v>
      </c>
      <c r="D99" s="108">
        <f t="shared" si="1"/>
        <v>27.5031944444444</v>
      </c>
    </row>
    <row r="100" customHeight="1" spans="1:4">
      <c r="A100" s="89" t="s">
        <v>87</v>
      </c>
      <c r="B100" s="90" t="s">
        <v>133</v>
      </c>
      <c r="C100" s="144">
        <f>C60*C99</f>
        <v>0.00773888888888889</v>
      </c>
      <c r="D100" s="108">
        <f t="shared" si="1"/>
        <v>10.9462713888889</v>
      </c>
    </row>
    <row r="101" customHeight="1" spans="1:4">
      <c r="A101" s="89" t="s">
        <v>108</v>
      </c>
      <c r="B101" s="90" t="s">
        <v>134</v>
      </c>
      <c r="C101" s="145">
        <f>C99*0.08*0.4</f>
        <v>0.000622222222222222</v>
      </c>
      <c r="D101" s="108">
        <f t="shared" si="1"/>
        <v>0.880102222222222</v>
      </c>
    </row>
    <row r="102" ht="15.75" spans="1:4">
      <c r="A102" s="98" t="s">
        <v>123</v>
      </c>
      <c r="B102" s="147"/>
      <c r="C102" s="148">
        <f>SUM(C96:C101)</f>
        <v>0.0640055555555556</v>
      </c>
      <c r="D102" s="138">
        <f>TRUNC(SUM(D96:D101),2)</f>
        <v>90.53</v>
      </c>
    </row>
    <row r="103" spans="4:4">
      <c r="D103" s="57"/>
    </row>
    <row r="104" spans="1:4">
      <c r="A104" s="139" t="s">
        <v>135</v>
      </c>
      <c r="B104" s="139"/>
      <c r="C104" s="139"/>
      <c r="D104" s="139"/>
    </row>
    <row r="105" outlineLevel="1" spans="1:4">
      <c r="A105" s="139"/>
      <c r="B105" s="139"/>
      <c r="C105" s="139"/>
      <c r="D105" s="139"/>
    </row>
    <row r="106" outlineLevel="1" spans="1:4">
      <c r="A106" s="139"/>
      <c r="B106" s="139"/>
      <c r="C106" s="139"/>
      <c r="D106" s="139"/>
    </row>
    <row r="107" outlineLevel="1" spans="1:4">
      <c r="A107" s="139"/>
      <c r="B107" s="139"/>
      <c r="C107" s="139"/>
      <c r="D107" s="139"/>
    </row>
    <row r="108" outlineLevel="1" spans="1:4">
      <c r="A108" s="139"/>
      <c r="B108" s="139"/>
      <c r="C108" s="139"/>
      <c r="D108" s="139"/>
    </row>
    <row r="109" outlineLevel="1" spans="1:4">
      <c r="A109" s="139"/>
      <c r="B109" s="139"/>
      <c r="C109" s="139"/>
      <c r="D109" s="139"/>
    </row>
    <row r="110" outlineLevel="1" spans="1:4">
      <c r="A110" s="139"/>
      <c r="B110" s="139"/>
      <c r="C110" s="139"/>
      <c r="D110" s="139"/>
    </row>
    <row r="111" outlineLevel="1" spans="1:4">
      <c r="A111" s="139"/>
      <c r="B111" s="139"/>
      <c r="C111" s="139"/>
      <c r="D111" s="139"/>
    </row>
    <row r="112" outlineLevel="1" spans="1:4">
      <c r="A112" s="139"/>
      <c r="B112" s="139"/>
      <c r="C112" s="139"/>
      <c r="D112" s="139"/>
    </row>
    <row r="113" outlineLevel="1" spans="1:4">
      <c r="A113" s="139"/>
      <c r="B113" s="139"/>
      <c r="C113" s="139"/>
      <c r="D113" s="139"/>
    </row>
    <row r="114" outlineLevel="1" spans="1:4">
      <c r="A114" s="139"/>
      <c r="B114" s="139"/>
      <c r="C114" s="139"/>
      <c r="D114" s="139"/>
    </row>
    <row r="115" outlineLevel="1" spans="1:4">
      <c r="A115" s="139"/>
      <c r="B115" s="139"/>
      <c r="C115" s="139"/>
      <c r="D115" s="139"/>
    </row>
    <row r="116" outlineLevel="1" spans="1:4">
      <c r="A116" s="139"/>
      <c r="B116" s="139"/>
      <c r="C116" s="139"/>
      <c r="D116" s="139"/>
    </row>
    <row r="117" outlineLevel="1" spans="1:4">
      <c r="A117" s="139"/>
      <c r="B117" s="139"/>
      <c r="C117" s="139"/>
      <c r="D117" s="139"/>
    </row>
    <row r="118" outlineLevel="1" spans="1:4">
      <c r="A118" s="139"/>
      <c r="B118" s="139"/>
      <c r="C118" s="139"/>
      <c r="D118" s="139"/>
    </row>
    <row r="119" outlineLevel="1" spans="1:4">
      <c r="A119" s="139"/>
      <c r="B119" s="139"/>
      <c r="C119" s="139"/>
      <c r="D119" s="139"/>
    </row>
    <row r="120" outlineLevel="1" spans="1:4">
      <c r="A120" s="139"/>
      <c r="B120" s="139"/>
      <c r="C120" s="139"/>
      <c r="D120" s="139"/>
    </row>
    <row r="121" outlineLevel="1" spans="1:4">
      <c r="A121" s="139"/>
      <c r="B121" s="139"/>
      <c r="C121" s="139"/>
      <c r="D121" s="139"/>
    </row>
    <row r="122" outlineLevel="1" spans="1:4">
      <c r="A122" s="139"/>
      <c r="B122" s="139"/>
      <c r="C122" s="139"/>
      <c r="D122" s="139"/>
    </row>
    <row r="123" outlineLevel="1" spans="1:4">
      <c r="A123" s="139"/>
      <c r="B123" s="139"/>
      <c r="C123" s="139"/>
      <c r="D123" s="139"/>
    </row>
    <row r="124" outlineLevel="1" spans="1:4">
      <c r="A124" s="139"/>
      <c r="B124" s="139"/>
      <c r="C124" s="139"/>
      <c r="D124" s="139"/>
    </row>
    <row r="125" outlineLevel="1" spans="1:4">
      <c r="A125" s="139"/>
      <c r="B125" s="139"/>
      <c r="C125" s="139"/>
      <c r="D125" s="139"/>
    </row>
    <row r="126" outlineLevel="1" spans="1:4">
      <c r="A126" s="139"/>
      <c r="B126" s="139"/>
      <c r="C126" s="139"/>
      <c r="D126" s="139"/>
    </row>
    <row r="127" ht="15.75" spans="4:4">
      <c r="D127" s="57"/>
    </row>
    <row r="128" spans="1:4">
      <c r="A128" s="101" t="s">
        <v>136</v>
      </c>
      <c r="B128" s="102"/>
      <c r="C128" s="102"/>
      <c r="D128" s="103"/>
    </row>
    <row r="129" spans="1:4">
      <c r="A129" s="85" t="s">
        <v>137</v>
      </c>
      <c r="B129" s="70" t="s">
        <v>138</v>
      </c>
      <c r="C129" s="70" t="s">
        <v>94</v>
      </c>
      <c r="D129" s="88" t="s">
        <v>78</v>
      </c>
    </row>
    <row r="130" spans="1:8">
      <c r="A130" s="89" t="s">
        <v>79</v>
      </c>
      <c r="B130" s="72" t="s">
        <v>139</v>
      </c>
      <c r="C130" s="149">
        <f>1/12</f>
        <v>0.0833333333333333</v>
      </c>
      <c r="D130" s="108">
        <f>C130*($D$33+$D$66)</f>
        <v>117.870833333333</v>
      </c>
      <c r="E130" s="96"/>
      <c r="F130" s="150"/>
      <c r="G130" s="151"/>
      <c r="H130" s="151"/>
    </row>
    <row r="131" spans="1:4">
      <c r="A131" s="89" t="s">
        <v>81</v>
      </c>
      <c r="B131" s="72" t="s">
        <v>140</v>
      </c>
      <c r="C131" s="149">
        <f>5/30/12</f>
        <v>0.0138888888888889</v>
      </c>
      <c r="D131" s="108">
        <f t="shared" ref="D131:D134" si="2">C131*($D$33+$D$66)</f>
        <v>19.6451388888889</v>
      </c>
    </row>
    <row r="132" spans="1:5">
      <c r="A132" s="89" t="s">
        <v>83</v>
      </c>
      <c r="B132" s="72" t="s">
        <v>141</v>
      </c>
      <c r="C132" s="149">
        <f>5/30/12*0.0157</f>
        <v>0.000218055555555556</v>
      </c>
      <c r="D132" s="108">
        <f t="shared" si="2"/>
        <v>0.308428680555556</v>
      </c>
      <c r="E132" s="152"/>
    </row>
    <row r="133" spans="1:4">
      <c r="A133" s="89" t="s">
        <v>85</v>
      </c>
      <c r="B133" s="72" t="s">
        <v>142</v>
      </c>
      <c r="C133" s="149">
        <f>15/30/12*0.08</f>
        <v>0.00333333333333333</v>
      </c>
      <c r="D133" s="108">
        <f t="shared" si="2"/>
        <v>4.71483333333333</v>
      </c>
    </row>
    <row r="134" spans="1:6">
      <c r="A134" s="89" t="s">
        <v>87</v>
      </c>
      <c r="B134" s="72" t="s">
        <v>143</v>
      </c>
      <c r="C134" s="149">
        <f>(4/12)*((1/12)+(1/3*1/12))*0.0157</f>
        <v>0.000581481481481481</v>
      </c>
      <c r="D134" s="108">
        <f t="shared" si="2"/>
        <v>0.822476481481481</v>
      </c>
      <c r="E134" s="94"/>
      <c r="F134" s="95"/>
    </row>
    <row r="135" spans="1:6">
      <c r="A135" s="89" t="s">
        <v>108</v>
      </c>
      <c r="B135" s="72" t="s">
        <v>144</v>
      </c>
      <c r="C135" s="153"/>
      <c r="D135" s="108">
        <f t="shared" ref="D135:D136" si="3">C135*$D$33</f>
        <v>0</v>
      </c>
      <c r="F135" s="154"/>
    </row>
    <row r="136" ht="14.25" customHeight="1" spans="1:6">
      <c r="A136" s="89" t="s">
        <v>110</v>
      </c>
      <c r="B136" s="72" t="s">
        <v>145</v>
      </c>
      <c r="C136" s="153">
        <f>SUM(C130:C133)*(2/12+1/12/3)</f>
        <v>0.0195948688271605</v>
      </c>
      <c r="D136" s="108">
        <f t="shared" si="3"/>
        <v>27.7159622125772</v>
      </c>
      <c r="F136" s="154"/>
    </row>
    <row r="137" spans="1:6">
      <c r="A137" s="89" t="s">
        <v>112</v>
      </c>
      <c r="B137" s="72" t="s">
        <v>146</v>
      </c>
      <c r="C137" s="153">
        <f>SUM(C130:C134)*C60</f>
        <v>0.0403393268518518</v>
      </c>
      <c r="D137" s="108">
        <f>C137*($D$33+$D$66)</f>
        <v>57.0579608656018</v>
      </c>
      <c r="F137" s="154"/>
    </row>
    <row r="138" spans="1:4">
      <c r="A138" s="109" t="s">
        <v>89</v>
      </c>
      <c r="B138" s="87"/>
      <c r="C138" s="131"/>
      <c r="D138" s="111">
        <f>TRUNC(SUM(D130:D135),2)</f>
        <v>143.36</v>
      </c>
    </row>
    <row r="139" s="54" customFormat="1" ht="5.25" customHeight="1" spans="1:4">
      <c r="A139" s="121"/>
      <c r="B139" s="122"/>
      <c r="D139" s="123"/>
    </row>
    <row r="140" spans="1:4">
      <c r="A140" s="85" t="s">
        <v>147</v>
      </c>
      <c r="B140" s="70" t="s">
        <v>148</v>
      </c>
      <c r="C140" s="33"/>
      <c r="D140" s="88" t="s">
        <v>78</v>
      </c>
    </row>
    <row r="141" spans="1:4">
      <c r="A141" s="89" t="s">
        <v>79</v>
      </c>
      <c r="B141" s="72" t="s">
        <v>149</v>
      </c>
      <c r="C141" s="155"/>
      <c r="D141" s="91">
        <v>0</v>
      </c>
    </row>
    <row r="142" spans="1:4">
      <c r="A142" s="109" t="s">
        <v>150</v>
      </c>
      <c r="B142" s="87"/>
      <c r="C142" s="131"/>
      <c r="D142" s="111">
        <f>SUM(D141)</f>
        <v>0</v>
      </c>
    </row>
    <row r="143" s="54" customFormat="1" ht="5.25" customHeight="1" spans="1:4">
      <c r="A143" s="121"/>
      <c r="B143" s="122"/>
      <c r="D143" s="123"/>
    </row>
    <row r="144" spans="1:4">
      <c r="A144" s="109">
        <v>4</v>
      </c>
      <c r="B144" s="124" t="s">
        <v>151</v>
      </c>
      <c r="C144" s="156"/>
      <c r="D144" s="88" t="s">
        <v>78</v>
      </c>
    </row>
    <row r="145" spans="1:4">
      <c r="A145" s="133" t="s">
        <v>137</v>
      </c>
      <c r="B145" s="157" t="s">
        <v>138</v>
      </c>
      <c r="C145" s="158"/>
      <c r="D145" s="159">
        <f>D138</f>
        <v>143.36</v>
      </c>
    </row>
    <row r="146" spans="1:4">
      <c r="A146" s="133" t="s">
        <v>147</v>
      </c>
      <c r="B146" s="157" t="s">
        <v>148</v>
      </c>
      <c r="C146" s="160"/>
      <c r="D146" s="159">
        <f>D142</f>
        <v>0</v>
      </c>
    </row>
    <row r="147" ht="15.75" spans="1:4">
      <c r="A147" s="98" t="s">
        <v>152</v>
      </c>
      <c r="B147" s="99"/>
      <c r="C147" s="99"/>
      <c r="D147" s="138">
        <f>TRUNC(SUM(D145:D146),2)</f>
        <v>143.36</v>
      </c>
    </row>
    <row r="148" s="55" customFormat="1" ht="15.75" spans="1:10">
      <c r="A148" s="161"/>
      <c r="B148" s="161"/>
      <c r="C148" s="162"/>
      <c r="D148" s="162"/>
      <c r="E148" s="57"/>
      <c r="F148" s="57"/>
      <c r="G148" s="57"/>
      <c r="H148" s="57"/>
      <c r="I148" s="57"/>
      <c r="J148" s="57"/>
    </row>
    <row r="149" s="55" customFormat="1" spans="1:10">
      <c r="A149" s="140" t="s">
        <v>153</v>
      </c>
      <c r="B149" s="141"/>
      <c r="C149" s="141"/>
      <c r="D149" s="142"/>
      <c r="E149" s="57"/>
      <c r="F149" s="57"/>
      <c r="G149" s="163"/>
      <c r="H149" s="57"/>
      <c r="I149" s="57"/>
      <c r="J149" s="57"/>
    </row>
    <row r="150" spans="1:7">
      <c r="A150" s="85">
        <v>5</v>
      </c>
      <c r="B150" s="143" t="s">
        <v>154</v>
      </c>
      <c r="C150" s="131"/>
      <c r="D150" s="88" t="s">
        <v>78</v>
      </c>
      <c r="G150" s="94"/>
    </row>
    <row r="151" spans="1:9">
      <c r="A151" s="89" t="s">
        <v>79</v>
      </c>
      <c r="B151" s="136" t="s">
        <v>155</v>
      </c>
      <c r="C151" s="164"/>
      <c r="D151" s="91">
        <f>Uniformes_EPI_EPC!F124</f>
        <v>91.71</v>
      </c>
      <c r="G151" s="165"/>
      <c r="I151" s="94"/>
    </row>
    <row r="152" spans="1:4">
      <c r="A152" s="89" t="s">
        <v>81</v>
      </c>
      <c r="B152" s="136" t="s">
        <v>156</v>
      </c>
      <c r="C152" s="164"/>
      <c r="D152" s="91">
        <f>Uniformes_EPI_EPC!F126</f>
        <v>15.8558333333333</v>
      </c>
    </row>
    <row r="153" spans="1:7">
      <c r="A153" s="89" t="s">
        <v>83</v>
      </c>
      <c r="B153" s="136" t="s">
        <v>157</v>
      </c>
      <c r="C153" s="164"/>
      <c r="D153" s="91"/>
      <c r="G153" s="163"/>
    </row>
    <row r="154" spans="1:7">
      <c r="A154" s="89" t="s">
        <v>85</v>
      </c>
      <c r="B154" s="136" t="s">
        <v>158</v>
      </c>
      <c r="C154" s="164"/>
      <c r="D154" s="166"/>
      <c r="G154" s="163"/>
    </row>
    <row r="155" spans="1:7">
      <c r="A155" s="89" t="s">
        <v>87</v>
      </c>
      <c r="B155" s="136" t="s">
        <v>159</v>
      </c>
      <c r="C155" s="164"/>
      <c r="D155" s="166"/>
      <c r="G155" s="163"/>
    </row>
    <row r="156" ht="15.75" spans="1:7">
      <c r="A156" s="98" t="s">
        <v>160</v>
      </c>
      <c r="B156" s="99"/>
      <c r="C156" s="147"/>
      <c r="D156" s="138">
        <f>TRUNC(SUM(D151:D155),2)</f>
        <v>107.56</v>
      </c>
      <c r="G156" s="163"/>
    </row>
    <row r="157" ht="15.75" spans="1:4">
      <c r="A157" s="167"/>
      <c r="B157" s="167"/>
      <c r="C157" s="167"/>
      <c r="D157" s="167"/>
    </row>
    <row r="158" s="56" customFormat="1" spans="1:7">
      <c r="A158" s="140" t="s">
        <v>161</v>
      </c>
      <c r="B158" s="141"/>
      <c r="C158" s="141"/>
      <c r="D158" s="142"/>
      <c r="G158" s="168"/>
    </row>
    <row r="159" spans="1:4">
      <c r="A159" s="85">
        <v>6</v>
      </c>
      <c r="B159" s="70" t="s">
        <v>162</v>
      </c>
      <c r="C159" s="70" t="s">
        <v>94</v>
      </c>
      <c r="D159" s="88" t="s">
        <v>78</v>
      </c>
    </row>
    <row r="160" spans="1:4">
      <c r="A160" s="89" t="s">
        <v>79</v>
      </c>
      <c r="B160" s="72" t="s">
        <v>163</v>
      </c>
      <c r="C160" s="192">
        <v>0.05</v>
      </c>
      <c r="D160" s="106">
        <f>C160*(D33+D76+D102+D147+D156)</f>
        <v>155.9345</v>
      </c>
    </row>
    <row r="161" spans="1:4">
      <c r="A161" s="89" t="s">
        <v>81</v>
      </c>
      <c r="B161" s="72" t="s">
        <v>164</v>
      </c>
      <c r="C161" s="192">
        <v>0.08</v>
      </c>
      <c r="D161" s="106">
        <f>C161*(D33+D76+D102+D147+D156+D160)</f>
        <v>261.96996</v>
      </c>
    </row>
    <row r="162" customHeight="1" spans="1:4">
      <c r="A162" s="169" t="s">
        <v>165</v>
      </c>
      <c r="B162" s="170"/>
      <c r="C162" s="171">
        <f>SUM(C160:C161)</f>
        <v>0.13</v>
      </c>
      <c r="D162" s="172">
        <f>TRUNC(SUM(D160:D161),2)</f>
        <v>417.9</v>
      </c>
    </row>
    <row r="163" s="54" customFormat="1" ht="14.25" customHeight="1" spans="1:4">
      <c r="A163" s="121"/>
      <c r="B163" s="122"/>
      <c r="D163" s="123"/>
    </row>
    <row r="164" spans="1:4">
      <c r="A164" s="173" t="s">
        <v>83</v>
      </c>
      <c r="B164" s="174" t="s">
        <v>166</v>
      </c>
      <c r="C164" s="175"/>
      <c r="D164" s="176"/>
    </row>
    <row r="165" spans="1:4">
      <c r="A165" s="89" t="s">
        <v>167</v>
      </c>
      <c r="B165" s="72" t="s">
        <v>168</v>
      </c>
      <c r="C165" s="144">
        <f>0.65%+3%</f>
        <v>0.0365</v>
      </c>
      <c r="D165" s="108">
        <f>C165*(D33+D76+D102+D147+D156+D162)/(1-C168)</f>
        <v>141.308741105638</v>
      </c>
    </row>
    <row r="166" spans="1:4">
      <c r="A166" s="89" t="s">
        <v>169</v>
      </c>
      <c r="B166" s="72" t="s">
        <v>170</v>
      </c>
      <c r="C166" s="144">
        <v>0</v>
      </c>
      <c r="D166" s="108">
        <f>C166*(D33+D76+D102+D147+D156+D162)/(1-C168)</f>
        <v>0</v>
      </c>
    </row>
    <row r="167" spans="1:4">
      <c r="A167" s="89" t="s">
        <v>171</v>
      </c>
      <c r="B167" s="72" t="s">
        <v>172</v>
      </c>
      <c r="C167" s="144">
        <v>0.05</v>
      </c>
      <c r="D167" s="108">
        <f>C167*(D33+D76+D102+D147+D156+D162)/(1-C168)</f>
        <v>193.573617952928</v>
      </c>
    </row>
    <row r="168" spans="1:4">
      <c r="A168" s="169" t="s">
        <v>173</v>
      </c>
      <c r="B168" s="177"/>
      <c r="C168" s="171">
        <f>SUM(C165:C167)</f>
        <v>0.0865</v>
      </c>
      <c r="D168" s="178">
        <f>SUM(D165:D167)</f>
        <v>334.882359058566</v>
      </c>
    </row>
    <row r="169" ht="15.75" spans="1:4">
      <c r="A169" s="179" t="s">
        <v>174</v>
      </c>
      <c r="B169" s="180"/>
      <c r="C169" s="148">
        <f>C162+C168</f>
        <v>0.2165</v>
      </c>
      <c r="D169" s="138">
        <f>TRUNC((D168+D162),2)</f>
        <v>752.78</v>
      </c>
    </row>
    <row r="170" s="55" customFormat="1" ht="15.75" spans="1:10">
      <c r="A170" s="181"/>
      <c r="B170" s="161"/>
      <c r="C170" s="182"/>
      <c r="D170" s="183"/>
      <c r="E170" s="57"/>
      <c r="F170" s="57"/>
      <c r="G170" s="57"/>
      <c r="H170" s="57"/>
      <c r="I170" s="57"/>
      <c r="J170" s="57"/>
    </row>
    <row r="171" customHeight="1" spans="1:4">
      <c r="A171" s="140" t="s">
        <v>175</v>
      </c>
      <c r="B171" s="141"/>
      <c r="C171" s="141"/>
      <c r="D171" s="142"/>
    </row>
    <row r="172" customHeight="1" spans="1:4">
      <c r="A172" s="184" t="s">
        <v>176</v>
      </c>
      <c r="B172" s="132"/>
      <c r="C172" s="156"/>
      <c r="D172" s="88" t="s">
        <v>78</v>
      </c>
    </row>
    <row r="173" s="56" customFormat="1" spans="1:4">
      <c r="A173" s="133" t="s">
        <v>79</v>
      </c>
      <c r="B173" s="136" t="s">
        <v>75</v>
      </c>
      <c r="C173" s="164"/>
      <c r="D173" s="108">
        <f>D33</f>
        <v>1414.45</v>
      </c>
    </row>
    <row r="174" customHeight="1" spans="1:4">
      <c r="A174" s="133" t="s">
        <v>81</v>
      </c>
      <c r="B174" s="136" t="s">
        <v>91</v>
      </c>
      <c r="C174" s="164"/>
      <c r="D174" s="108">
        <f>D76</f>
        <v>1362.79</v>
      </c>
    </row>
    <row r="175" spans="1:4">
      <c r="A175" s="133" t="s">
        <v>83</v>
      </c>
      <c r="B175" s="136" t="s">
        <v>127</v>
      </c>
      <c r="C175" s="164"/>
      <c r="D175" s="108">
        <f>D102</f>
        <v>90.53</v>
      </c>
    </row>
    <row r="176" spans="1:4">
      <c r="A176" s="133" t="s">
        <v>85</v>
      </c>
      <c r="B176" s="136" t="s">
        <v>136</v>
      </c>
      <c r="C176" s="164"/>
      <c r="D176" s="108">
        <f>D147</f>
        <v>143.36</v>
      </c>
    </row>
    <row r="177" customHeight="1" spans="1:4">
      <c r="A177" s="133" t="s">
        <v>87</v>
      </c>
      <c r="B177" s="136" t="s">
        <v>153</v>
      </c>
      <c r="C177" s="164"/>
      <c r="D177" s="108">
        <f>D156</f>
        <v>107.56</v>
      </c>
    </row>
    <row r="178" customHeight="1" spans="1:4">
      <c r="A178" s="109" t="s">
        <v>177</v>
      </c>
      <c r="B178" s="87"/>
      <c r="C178" s="87"/>
      <c r="D178" s="111">
        <f>TRUNC(SUM(D173:D177),2)</f>
        <v>3118.69</v>
      </c>
    </row>
    <row r="179" spans="1:4">
      <c r="A179" s="133" t="s">
        <v>108</v>
      </c>
      <c r="B179" s="185" t="s">
        <v>161</v>
      </c>
      <c r="C179" s="185"/>
      <c r="D179" s="108">
        <f>D169</f>
        <v>752.78</v>
      </c>
    </row>
    <row r="180" customHeight="1" spans="1:4">
      <c r="A180" s="98" t="s">
        <v>178</v>
      </c>
      <c r="B180" s="99"/>
      <c r="C180" s="99"/>
      <c r="D180" s="138">
        <f>TRUNC(SUM(D178:D179),2)</f>
        <v>3871.47</v>
      </c>
    </row>
    <row r="181" s="55" customFormat="1" ht="15.75" spans="1:10">
      <c r="A181" s="181"/>
      <c r="B181" s="161"/>
      <c r="C181" s="182"/>
      <c r="D181" s="183"/>
      <c r="E181" s="57"/>
      <c r="F181" s="57"/>
      <c r="G181" s="57"/>
      <c r="H181" s="57"/>
      <c r="I181" s="57"/>
      <c r="J181" s="57"/>
    </row>
    <row r="182" customHeight="1" spans="1:4">
      <c r="A182" s="140" t="s">
        <v>179</v>
      </c>
      <c r="B182" s="141"/>
      <c r="C182" s="141"/>
      <c r="D182" s="142"/>
    </row>
    <row r="183" ht="16.5" customHeight="1" spans="1:6">
      <c r="A183" s="186" t="s">
        <v>180</v>
      </c>
      <c r="B183" s="187" t="s">
        <v>181</v>
      </c>
      <c r="C183" s="188"/>
      <c r="D183" s="108">
        <f>D180</f>
        <v>3871.47</v>
      </c>
      <c r="F183" s="94"/>
    </row>
    <row r="184" customHeight="1" spans="1:4">
      <c r="A184" s="89" t="s">
        <v>182</v>
      </c>
      <c r="B184" s="187" t="s">
        <v>183</v>
      </c>
      <c r="C184" s="188"/>
      <c r="D184" s="189">
        <v>1</v>
      </c>
    </row>
    <row r="185" customHeight="1" spans="1:4">
      <c r="A185" s="98" t="s">
        <v>184</v>
      </c>
      <c r="B185" s="99"/>
      <c r="C185" s="147"/>
      <c r="D185" s="138">
        <f>TRUNC(D183*D184,2)</f>
        <v>3871.47</v>
      </c>
    </row>
  </sheetData>
  <mergeCells count="67">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B155:C155"/>
    <mergeCell ref="A156:C156"/>
    <mergeCell ref="A157:D157"/>
    <mergeCell ref="A158:D158"/>
    <mergeCell ref="A162:B162"/>
    <mergeCell ref="B164:D164"/>
    <mergeCell ref="A168:B168"/>
    <mergeCell ref="A169:B169"/>
    <mergeCell ref="A171:D171"/>
    <mergeCell ref="A172:C172"/>
    <mergeCell ref="B173:C173"/>
    <mergeCell ref="B174:C174"/>
    <mergeCell ref="B175:C175"/>
    <mergeCell ref="B176:C176"/>
    <mergeCell ref="B177:C177"/>
    <mergeCell ref="A178:C178"/>
    <mergeCell ref="B179:C179"/>
    <mergeCell ref="A180:C180"/>
    <mergeCell ref="A182:D182"/>
    <mergeCell ref="B183:C183"/>
    <mergeCell ref="B184:C184"/>
    <mergeCell ref="A185:C185"/>
    <mergeCell ref="A18:D24"/>
    <mergeCell ref="A35:D39"/>
    <mergeCell ref="A47:B49"/>
    <mergeCell ref="A78:D92"/>
    <mergeCell ref="A104:D126"/>
  </mergeCells>
  <pageMargins left="0.511811024" right="0.511811024" top="0.787401575" bottom="0.787401575" header="0.31496062" footer="0.31496062"/>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4"/>
  <sheetViews>
    <sheetView topLeftCell="A162" workbookViewId="0">
      <selection activeCell="C64" sqref="C64"/>
    </sheetView>
  </sheetViews>
  <sheetFormatPr defaultColWidth="9.14285714285714" defaultRowHeight="15"/>
  <cols>
    <col min="1" max="1" width="8" style="57" customWidth="1"/>
    <col min="2" max="2" width="78.5714285714286" style="57" customWidth="1"/>
    <col min="3" max="3" width="17.2857142857143" style="57" customWidth="1"/>
    <col min="4" max="4" width="21.8571428571429" style="58" customWidth="1"/>
    <col min="5" max="6" width="12.1428571428571" style="57" customWidth="1"/>
    <col min="7" max="7" width="9.57142857142857" style="57" customWidth="1"/>
    <col min="8" max="8" width="10.5714285714286" style="57" customWidth="1"/>
    <col min="9" max="16384" width="9.14285714285714" style="57"/>
  </cols>
  <sheetData>
    <row r="2" spans="1:4">
      <c r="A2" s="59" t="s">
        <v>57</v>
      </c>
      <c r="B2" s="60"/>
      <c r="C2" s="61"/>
      <c r="D2" s="62"/>
    </row>
    <row r="3" spans="1:4">
      <c r="A3" s="63" t="s">
        <v>58</v>
      </c>
      <c r="B3" s="64"/>
      <c r="C3" s="64"/>
      <c r="D3" s="65"/>
    </row>
    <row r="4" spans="1:4">
      <c r="A4" s="66" t="s">
        <v>59</v>
      </c>
      <c r="B4" s="64"/>
      <c r="C4" s="64"/>
      <c r="D4" s="65"/>
    </row>
    <row r="5" spans="1:4">
      <c r="A5" s="66" t="s">
        <v>60</v>
      </c>
      <c r="B5" s="64"/>
      <c r="C5" s="64"/>
      <c r="D5" s="65"/>
    </row>
    <row r="6" spans="1:4">
      <c r="A6" s="66" t="s">
        <v>61</v>
      </c>
      <c r="B6" s="64"/>
      <c r="C6" s="64"/>
      <c r="D6" s="65"/>
    </row>
    <row r="7" s="53" customFormat="1" ht="14.25" customHeight="1" spans="1:4">
      <c r="A7" s="67"/>
      <c r="B7" s="68"/>
      <c r="C7" s="67"/>
      <c r="D7" s="69"/>
    </row>
    <row r="8" spans="1:4">
      <c r="A8" s="70" t="s">
        <v>62</v>
      </c>
      <c r="B8" s="70"/>
      <c r="C8" s="70"/>
      <c r="D8" s="70"/>
    </row>
    <row r="9" customHeight="1" spans="1:4">
      <c r="A9" s="71">
        <v>1</v>
      </c>
      <c r="B9" s="72" t="s">
        <v>63</v>
      </c>
      <c r="C9" s="44" t="s">
        <v>64</v>
      </c>
      <c r="D9" s="44"/>
    </row>
    <row r="10" spans="1:4">
      <c r="A10" s="71">
        <v>2</v>
      </c>
      <c r="B10" s="72" t="s">
        <v>65</v>
      </c>
      <c r="C10" s="73">
        <v>45292</v>
      </c>
      <c r="D10" s="73"/>
    </row>
    <row r="11" customHeight="1" spans="1:4">
      <c r="A11" s="71">
        <v>3</v>
      </c>
      <c r="B11" s="72" t="s">
        <v>66</v>
      </c>
      <c r="C11" s="74" t="s">
        <v>189</v>
      </c>
      <c r="D11" s="75"/>
    </row>
    <row r="12" spans="1:4">
      <c r="A12" s="71">
        <v>4</v>
      </c>
      <c r="B12" s="72" t="s">
        <v>68</v>
      </c>
      <c r="C12" s="74" t="s">
        <v>190</v>
      </c>
      <c r="D12" s="75"/>
    </row>
    <row r="13" spans="1:4">
      <c r="A13" s="71">
        <v>5</v>
      </c>
      <c r="B13" s="72" t="s">
        <v>70</v>
      </c>
      <c r="C13" s="76">
        <v>220</v>
      </c>
      <c r="D13" s="77"/>
    </row>
    <row r="14" spans="1:4">
      <c r="A14" s="71">
        <v>6</v>
      </c>
      <c r="B14" s="72" t="s">
        <v>191</v>
      </c>
      <c r="C14" s="190">
        <v>1452.1</v>
      </c>
      <c r="D14" s="191"/>
    </row>
    <row r="15" ht="17.25" customHeight="1" spans="1:4">
      <c r="A15" s="71">
        <v>7</v>
      </c>
      <c r="B15" s="72" t="s">
        <v>72</v>
      </c>
      <c r="C15" s="76">
        <v>12</v>
      </c>
      <c r="D15" s="77"/>
    </row>
    <row r="16" ht="17.25" customHeight="1" spans="1:4">
      <c r="A16" s="71">
        <v>8</v>
      </c>
      <c r="B16" s="72" t="s">
        <v>73</v>
      </c>
      <c r="C16" s="76">
        <v>12</v>
      </c>
      <c r="D16" s="77"/>
    </row>
    <row r="17" spans="1:9">
      <c r="A17" s="79"/>
      <c r="F17" s="80"/>
      <c r="G17" s="80"/>
      <c r="H17" s="80"/>
      <c r="I17" s="80"/>
    </row>
    <row r="18" spans="1:9">
      <c r="A18" s="81" t="s">
        <v>74</v>
      </c>
      <c r="B18" s="81"/>
      <c r="C18" s="81"/>
      <c r="D18" s="81"/>
      <c r="F18" s="80"/>
      <c r="G18" s="80"/>
      <c r="H18" s="80"/>
      <c r="I18" s="80"/>
    </row>
    <row r="19" outlineLevel="1" spans="1:9">
      <c r="A19" s="81"/>
      <c r="B19" s="81"/>
      <c r="C19" s="81"/>
      <c r="D19" s="81"/>
      <c r="F19" s="80"/>
      <c r="G19" s="80"/>
      <c r="H19" s="80"/>
      <c r="I19" s="80"/>
    </row>
    <row r="20" outlineLevel="1" spans="1:9">
      <c r="A20" s="81"/>
      <c r="B20" s="81"/>
      <c r="C20" s="81"/>
      <c r="D20" s="81"/>
      <c r="F20" s="80"/>
      <c r="G20" s="80"/>
      <c r="H20" s="80"/>
      <c r="I20" s="80"/>
    </row>
    <row r="21" outlineLevel="1" spans="1:9">
      <c r="A21" s="81"/>
      <c r="B21" s="81"/>
      <c r="C21" s="81"/>
      <c r="D21" s="81"/>
      <c r="F21" s="80"/>
      <c r="G21" s="80"/>
      <c r="H21" s="80"/>
      <c r="I21" s="80"/>
    </row>
    <row r="22" outlineLevel="1" spans="1:9">
      <c r="A22" s="81"/>
      <c r="B22" s="81"/>
      <c r="C22" s="81"/>
      <c r="D22" s="81"/>
      <c r="F22" s="80"/>
      <c r="G22" s="80"/>
      <c r="H22" s="80"/>
      <c r="I22" s="80"/>
    </row>
    <row r="23" outlineLevel="1" spans="1:9">
      <c r="A23" s="81"/>
      <c r="B23" s="81"/>
      <c r="C23" s="81"/>
      <c r="D23" s="81"/>
      <c r="F23" s="80"/>
      <c r="G23" s="80"/>
      <c r="H23" s="80"/>
      <c r="I23" s="80"/>
    </row>
    <row r="24" outlineLevel="1" spans="1:9">
      <c r="A24" s="81"/>
      <c r="B24" s="81"/>
      <c r="C24" s="81"/>
      <c r="D24" s="81"/>
      <c r="F24" s="80"/>
      <c r="G24" s="80"/>
      <c r="H24" s="80"/>
      <c r="I24" s="80"/>
    </row>
    <row r="25" ht="15.75"/>
    <row r="26" spans="1:4">
      <c r="A26" s="82" t="s">
        <v>75</v>
      </c>
      <c r="B26" s="83"/>
      <c r="C26" s="83"/>
      <c r="D26" s="84"/>
    </row>
    <row r="27" spans="1:4">
      <c r="A27" s="85" t="s">
        <v>76</v>
      </c>
      <c r="B27" s="86" t="s">
        <v>77</v>
      </c>
      <c r="C27" s="87"/>
      <c r="D27" s="88" t="s">
        <v>78</v>
      </c>
    </row>
    <row r="28" spans="1:4">
      <c r="A28" s="89" t="s">
        <v>79</v>
      </c>
      <c r="B28" s="90" t="s">
        <v>80</v>
      </c>
      <c r="C28" s="71"/>
      <c r="D28" s="91">
        <f>C14</f>
        <v>1452.1</v>
      </c>
    </row>
    <row r="29" spans="1:4">
      <c r="A29" s="89" t="s">
        <v>81</v>
      </c>
      <c r="B29" s="90" t="s">
        <v>82</v>
      </c>
      <c r="C29" s="92"/>
      <c r="D29" s="91"/>
    </row>
    <row r="30" spans="1:7">
      <c r="A30" s="89" t="s">
        <v>83</v>
      </c>
      <c r="B30" s="90" t="s">
        <v>188</v>
      </c>
      <c r="C30" s="93"/>
      <c r="D30" s="91"/>
      <c r="E30" s="94"/>
      <c r="G30" s="95"/>
    </row>
    <row r="31" spans="1:5">
      <c r="A31" s="89" t="s">
        <v>85</v>
      </c>
      <c r="B31" s="90" t="s">
        <v>86</v>
      </c>
      <c r="C31" s="72"/>
      <c r="D31" s="91"/>
      <c r="E31" s="96"/>
    </row>
    <row r="32" spans="1:7">
      <c r="A32" s="71" t="s">
        <v>87</v>
      </c>
      <c r="B32" s="57" t="s">
        <v>192</v>
      </c>
      <c r="C32" s="97"/>
      <c r="D32" s="91"/>
      <c r="G32" s="94"/>
    </row>
    <row r="33" ht="15.75" customHeight="1" spans="1:6">
      <c r="A33" s="98" t="s">
        <v>89</v>
      </c>
      <c r="B33" s="99"/>
      <c r="C33" s="99"/>
      <c r="D33" s="100">
        <f>TRUNC(SUM(D28:D32),2)</f>
        <v>1452.1</v>
      </c>
      <c r="F33" s="94"/>
    </row>
    <row r="34" ht="15.75" customHeight="1" spans="4:4">
      <c r="D34" s="57"/>
    </row>
    <row r="35" ht="15.75" customHeight="1" spans="1:4">
      <c r="A35" s="81" t="s">
        <v>90</v>
      </c>
      <c r="B35" s="81"/>
      <c r="C35" s="81"/>
      <c r="D35" s="81"/>
    </row>
    <row r="36" ht="15.75" customHeight="1" outlineLevel="1" spans="1:4">
      <c r="A36" s="81"/>
      <c r="B36" s="81"/>
      <c r="C36" s="81"/>
      <c r="D36" s="81"/>
    </row>
    <row r="37" ht="15.75" customHeight="1" outlineLevel="1" spans="1:4">
      <c r="A37" s="81"/>
      <c r="B37" s="81"/>
      <c r="C37" s="81"/>
      <c r="D37" s="81"/>
    </row>
    <row r="38" ht="15.75" customHeight="1" outlineLevel="1" spans="1:4">
      <c r="A38" s="81"/>
      <c r="B38" s="81"/>
      <c r="C38" s="81"/>
      <c r="D38" s="81"/>
    </row>
    <row r="39" ht="15.75" customHeight="1" outlineLevel="1" spans="1:4">
      <c r="A39" s="81"/>
      <c r="B39" s="81"/>
      <c r="C39" s="81"/>
      <c r="D39" s="81"/>
    </row>
    <row r="40" ht="15.75" customHeight="1" spans="4:4">
      <c r="D40" s="57"/>
    </row>
    <row r="41" spans="1:4">
      <c r="A41" s="101" t="s">
        <v>91</v>
      </c>
      <c r="B41" s="102"/>
      <c r="C41" s="102"/>
      <c r="D41" s="103"/>
    </row>
    <row r="42" spans="1:4">
      <c r="A42" s="85" t="s">
        <v>92</v>
      </c>
      <c r="B42" s="104" t="s">
        <v>93</v>
      </c>
      <c r="C42" s="70" t="s">
        <v>94</v>
      </c>
      <c r="D42" s="88" t="s">
        <v>78</v>
      </c>
    </row>
    <row r="43" spans="1:4">
      <c r="A43" s="89" t="s">
        <v>79</v>
      </c>
      <c r="B43" s="72" t="s">
        <v>95</v>
      </c>
      <c r="C43" s="105">
        <f>1/12</f>
        <v>0.0833333333333333</v>
      </c>
      <c r="D43" s="106">
        <f>C43*D33</f>
        <v>121.008333333333</v>
      </c>
    </row>
    <row r="44" spans="1:4">
      <c r="A44" s="89" t="s">
        <v>81</v>
      </c>
      <c r="B44" s="72" t="s">
        <v>96</v>
      </c>
      <c r="C44" s="107">
        <f>(1/3)/12</f>
        <v>0.0277777777777778</v>
      </c>
      <c r="D44" s="108">
        <f>C44*D33</f>
        <v>40.3361111111111</v>
      </c>
    </row>
    <row r="45" customHeight="1" spans="1:4">
      <c r="A45" s="109" t="s">
        <v>97</v>
      </c>
      <c r="B45" s="87"/>
      <c r="C45" s="110">
        <f>SUM(C43:C44)</f>
        <v>0.111111111111111</v>
      </c>
      <c r="D45" s="111">
        <f>TRUNC(SUM(D43:D44),2)</f>
        <v>161.34</v>
      </c>
    </row>
    <row r="46" s="54" customFormat="1" customHeight="1" spans="1:4">
      <c r="A46" s="112"/>
      <c r="B46" s="52"/>
      <c r="C46" s="57"/>
      <c r="D46" s="113"/>
    </row>
    <row r="47" s="54" customFormat="1" customHeight="1" spans="1:4">
      <c r="A47" s="114" t="s">
        <v>98</v>
      </c>
      <c r="B47" s="115"/>
      <c r="C47" s="116" t="s">
        <v>99</v>
      </c>
      <c r="D47" s="117">
        <f>D33</f>
        <v>1452.1</v>
      </c>
    </row>
    <row r="48" s="54" customFormat="1" customHeight="1" spans="1:4">
      <c r="A48" s="114"/>
      <c r="B48" s="115"/>
      <c r="C48" s="116" t="s">
        <v>100</v>
      </c>
      <c r="D48" s="117">
        <f>D45</f>
        <v>161.34</v>
      </c>
    </row>
    <row r="49" s="54" customFormat="1" customHeight="1" spans="1:4">
      <c r="A49" s="114"/>
      <c r="B49" s="115"/>
      <c r="C49" s="116" t="s">
        <v>37</v>
      </c>
      <c r="D49" s="118">
        <f>TRUNC(SUM(D47:D48),2)</f>
        <v>1613.44</v>
      </c>
    </row>
    <row r="50" s="54" customFormat="1" customHeight="1" spans="1:4">
      <c r="A50" s="112"/>
      <c r="B50" s="52"/>
      <c r="C50" s="57"/>
      <c r="D50" s="113"/>
    </row>
    <row r="51" ht="30" spans="1:4">
      <c r="A51" s="85" t="s">
        <v>101</v>
      </c>
      <c r="B51" s="104" t="s">
        <v>102</v>
      </c>
      <c r="C51" s="70" t="s">
        <v>94</v>
      </c>
      <c r="D51" s="88" t="s">
        <v>78</v>
      </c>
    </row>
    <row r="52" spans="1:4">
      <c r="A52" s="89" t="s">
        <v>79</v>
      </c>
      <c r="B52" s="72" t="s">
        <v>103</v>
      </c>
      <c r="C52" s="107">
        <v>0.2</v>
      </c>
      <c r="D52" s="119">
        <f>C52*$D$49</f>
        <v>322.688</v>
      </c>
    </row>
    <row r="53" spans="1:4">
      <c r="A53" s="89" t="s">
        <v>81</v>
      </c>
      <c r="B53" s="72" t="s">
        <v>104</v>
      </c>
      <c r="C53" s="107">
        <v>0.025</v>
      </c>
      <c r="D53" s="119">
        <f t="shared" ref="D53:D59" si="0">C53*$D$49</f>
        <v>40.336</v>
      </c>
    </row>
    <row r="54" spans="1:4">
      <c r="A54" s="89" t="s">
        <v>83</v>
      </c>
      <c r="B54" s="72" t="s">
        <v>105</v>
      </c>
      <c r="C54" s="120">
        <f>3%*2</f>
        <v>0.06</v>
      </c>
      <c r="D54" s="119">
        <f t="shared" si="0"/>
        <v>96.8064</v>
      </c>
    </row>
    <row r="55" spans="1:4">
      <c r="A55" s="89" t="s">
        <v>85</v>
      </c>
      <c r="B55" s="72" t="s">
        <v>106</v>
      </c>
      <c r="C55" s="107">
        <v>0.015</v>
      </c>
      <c r="D55" s="119">
        <f t="shared" si="0"/>
        <v>24.2016</v>
      </c>
    </row>
    <row r="56" spans="1:4">
      <c r="A56" s="89" t="s">
        <v>87</v>
      </c>
      <c r="B56" s="72" t="s">
        <v>107</v>
      </c>
      <c r="C56" s="107">
        <v>0.01</v>
      </c>
      <c r="D56" s="119">
        <f t="shared" si="0"/>
        <v>16.1344</v>
      </c>
    </row>
    <row r="57" spans="1:4">
      <c r="A57" s="89" t="s">
        <v>108</v>
      </c>
      <c r="B57" s="72" t="s">
        <v>109</v>
      </c>
      <c r="C57" s="107">
        <v>0.006</v>
      </c>
      <c r="D57" s="119">
        <f t="shared" si="0"/>
        <v>9.68064</v>
      </c>
    </row>
    <row r="58" spans="1:4">
      <c r="A58" s="89" t="s">
        <v>110</v>
      </c>
      <c r="B58" s="72" t="s">
        <v>111</v>
      </c>
      <c r="C58" s="107">
        <v>0.002</v>
      </c>
      <c r="D58" s="119">
        <f t="shared" si="0"/>
        <v>3.22688</v>
      </c>
    </row>
    <row r="59" spans="1:4">
      <c r="A59" s="89" t="s">
        <v>112</v>
      </c>
      <c r="B59" s="72" t="s">
        <v>113</v>
      </c>
      <c r="C59" s="107">
        <v>0.08</v>
      </c>
      <c r="D59" s="119">
        <f t="shared" si="0"/>
        <v>129.0752</v>
      </c>
    </row>
    <row r="60" spans="1:4">
      <c r="A60" s="85" t="s">
        <v>114</v>
      </c>
      <c r="B60" s="70"/>
      <c r="C60" s="110">
        <f>SUM(C52:C59)</f>
        <v>0.398</v>
      </c>
      <c r="D60" s="111">
        <f>TRUNC(SUM(D52:D59),2)</f>
        <v>642.14</v>
      </c>
    </row>
    <row r="61" s="54" customFormat="1" ht="12" customHeight="1" spans="1:4">
      <c r="A61" s="121"/>
      <c r="B61" s="122"/>
      <c r="D61" s="123"/>
    </row>
    <row r="62" spans="1:4">
      <c r="A62" s="85" t="s">
        <v>115</v>
      </c>
      <c r="B62" s="124" t="s">
        <v>116</v>
      </c>
      <c r="C62" s="70"/>
      <c r="D62" s="125" t="s">
        <v>78</v>
      </c>
    </row>
    <row r="63" spans="1:4">
      <c r="A63" s="89" t="s">
        <v>79</v>
      </c>
      <c r="B63" s="72" t="s">
        <v>117</v>
      </c>
      <c r="C63" s="126">
        <v>5.1</v>
      </c>
      <c r="D63" s="91">
        <f>IF(C63=0,0,(C63*15*2)-0.06*C14)</f>
        <v>65.874</v>
      </c>
    </row>
    <row r="64" spans="1:4">
      <c r="A64" s="127" t="s">
        <v>81</v>
      </c>
      <c r="B64" s="128" t="s">
        <v>118</v>
      </c>
      <c r="C64" s="126">
        <v>25</v>
      </c>
      <c r="D64" s="91">
        <f>(22*C64)-0.2*(22*C64)</f>
        <v>440</v>
      </c>
    </row>
    <row r="65" spans="1:4">
      <c r="A65" s="89" t="s">
        <v>83</v>
      </c>
      <c r="B65" s="72" t="s">
        <v>119</v>
      </c>
      <c r="C65" s="126"/>
      <c r="D65" s="91">
        <v>44</v>
      </c>
    </row>
    <row r="66" spans="1:4">
      <c r="A66" s="71" t="s">
        <v>85</v>
      </c>
      <c r="B66" s="72" t="s">
        <v>120</v>
      </c>
      <c r="C66" s="129">
        <v>0</v>
      </c>
      <c r="D66" s="78">
        <f>SUM(D28:D29)/220*1.5*C66</f>
        <v>0</v>
      </c>
    </row>
    <row r="67" spans="1:4">
      <c r="A67" s="71" t="s">
        <v>87</v>
      </c>
      <c r="B67" s="72" t="s">
        <v>121</v>
      </c>
      <c r="C67" s="130"/>
      <c r="D67" s="78">
        <v>22</v>
      </c>
    </row>
    <row r="68" spans="1:4">
      <c r="A68" s="71" t="s">
        <v>108</v>
      </c>
      <c r="B68" s="72" t="s">
        <v>122</v>
      </c>
      <c r="C68" s="130"/>
      <c r="D68" s="78">
        <v>6</v>
      </c>
    </row>
    <row r="69" spans="1:4">
      <c r="A69" s="71" t="s">
        <v>110</v>
      </c>
      <c r="B69" s="72" t="s">
        <v>88</v>
      </c>
      <c r="C69" s="130"/>
      <c r="D69" s="78"/>
    </row>
    <row r="70" spans="1:4">
      <c r="A70" s="109" t="s">
        <v>123</v>
      </c>
      <c r="B70" s="87"/>
      <c r="C70" s="131"/>
      <c r="D70" s="111">
        <f>TRUNC(SUM(D63:D69),2)</f>
        <v>577.87</v>
      </c>
    </row>
    <row r="71" s="54" customFormat="1" ht="13.5" customHeight="1" spans="1:4">
      <c r="A71" s="121"/>
      <c r="B71" s="122"/>
      <c r="D71" s="123"/>
    </row>
    <row r="72" customHeight="1" spans="1:4">
      <c r="A72" s="109">
        <v>2</v>
      </c>
      <c r="B72" s="124" t="s">
        <v>124</v>
      </c>
      <c r="C72" s="132"/>
      <c r="D72" s="88" t="s">
        <v>78</v>
      </c>
    </row>
    <row r="73" spans="1:4">
      <c r="A73" s="133" t="s">
        <v>92</v>
      </c>
      <c r="B73" s="134" t="s">
        <v>93</v>
      </c>
      <c r="C73" s="135"/>
      <c r="D73" s="108">
        <f>D45</f>
        <v>161.34</v>
      </c>
    </row>
    <row r="74" spans="1:4">
      <c r="A74" s="133" t="s">
        <v>101</v>
      </c>
      <c r="B74" s="136" t="s">
        <v>102</v>
      </c>
      <c r="C74" s="137"/>
      <c r="D74" s="108">
        <f>D60</f>
        <v>642.14</v>
      </c>
    </row>
    <row r="75" spans="1:4">
      <c r="A75" s="133" t="s">
        <v>115</v>
      </c>
      <c r="B75" s="136" t="s">
        <v>116</v>
      </c>
      <c r="C75" s="137"/>
      <c r="D75" s="108">
        <f>D70</f>
        <v>577.87</v>
      </c>
    </row>
    <row r="76" ht="15.75" spans="1:4">
      <c r="A76" s="98" t="s">
        <v>125</v>
      </c>
      <c r="B76" s="99"/>
      <c r="C76" s="99"/>
      <c r="D76" s="138">
        <f>TRUNC(SUM(D73:D75),2)</f>
        <v>1381.35</v>
      </c>
    </row>
    <row r="77" spans="4:4">
      <c r="D77" s="57"/>
    </row>
    <row r="78" spans="1:4">
      <c r="A78" s="139" t="s">
        <v>126</v>
      </c>
      <c r="B78" s="139"/>
      <c r="C78" s="139"/>
      <c r="D78" s="139"/>
    </row>
    <row r="79" outlineLevel="1" spans="1:4">
      <c r="A79" s="139"/>
      <c r="B79" s="139"/>
      <c r="C79" s="139"/>
      <c r="D79" s="139"/>
    </row>
    <row r="80" outlineLevel="1" spans="1:4">
      <c r="A80" s="139"/>
      <c r="B80" s="139"/>
      <c r="C80" s="139"/>
      <c r="D80" s="139"/>
    </row>
    <row r="81" outlineLevel="1" spans="1:4">
      <c r="A81" s="139"/>
      <c r="B81" s="139"/>
      <c r="C81" s="139"/>
      <c r="D81" s="139"/>
    </row>
    <row r="82" outlineLevel="1" spans="1:4">
      <c r="A82" s="139"/>
      <c r="B82" s="139"/>
      <c r="C82" s="139"/>
      <c r="D82" s="139"/>
    </row>
    <row r="83" outlineLevel="1" spans="1:4">
      <c r="A83" s="139"/>
      <c r="B83" s="139"/>
      <c r="C83" s="139"/>
      <c r="D83" s="139"/>
    </row>
    <row r="84" outlineLevel="1" spans="1:4">
      <c r="A84" s="139"/>
      <c r="B84" s="139"/>
      <c r="C84" s="139"/>
      <c r="D84" s="139"/>
    </row>
    <row r="85" outlineLevel="1" spans="1:4">
      <c r="A85" s="139"/>
      <c r="B85" s="139"/>
      <c r="C85" s="139"/>
      <c r="D85" s="139"/>
    </row>
    <row r="86" outlineLevel="1" spans="1:4">
      <c r="A86" s="139"/>
      <c r="B86" s="139"/>
      <c r="C86" s="139"/>
      <c r="D86" s="139"/>
    </row>
    <row r="87" outlineLevel="1" spans="1:4">
      <c r="A87" s="139"/>
      <c r="B87" s="139"/>
      <c r="C87" s="139"/>
      <c r="D87" s="139"/>
    </row>
    <row r="88" outlineLevel="1" spans="1:4">
      <c r="A88" s="139"/>
      <c r="B88" s="139"/>
      <c r="C88" s="139"/>
      <c r="D88" s="139"/>
    </row>
    <row r="89" outlineLevel="1" spans="1:4">
      <c r="A89" s="139"/>
      <c r="B89" s="139"/>
      <c r="C89" s="139"/>
      <c r="D89" s="139"/>
    </row>
    <row r="90" outlineLevel="1" spans="1:4">
      <c r="A90" s="139"/>
      <c r="B90" s="139"/>
      <c r="C90" s="139"/>
      <c r="D90" s="139"/>
    </row>
    <row r="91" outlineLevel="1" spans="1:4">
      <c r="A91" s="139"/>
      <c r="B91" s="139"/>
      <c r="C91" s="139"/>
      <c r="D91" s="139"/>
    </row>
    <row r="92" outlineLevel="1" spans="1:4">
      <c r="A92" s="139"/>
      <c r="B92" s="139"/>
      <c r="C92" s="139"/>
      <c r="D92" s="139"/>
    </row>
    <row r="93" ht="15.75" spans="4:4">
      <c r="D93" s="57"/>
    </row>
    <row r="94" spans="1:4">
      <c r="A94" s="140" t="s">
        <v>127</v>
      </c>
      <c r="B94" s="141"/>
      <c r="C94" s="141"/>
      <c r="D94" s="142"/>
    </row>
    <row r="95" spans="1:4">
      <c r="A95" s="85">
        <v>3</v>
      </c>
      <c r="B95" s="143" t="s">
        <v>128</v>
      </c>
      <c r="C95" s="70" t="s">
        <v>94</v>
      </c>
      <c r="D95" s="88" t="s">
        <v>78</v>
      </c>
    </row>
    <row r="96" customHeight="1" spans="1:4">
      <c r="A96" s="89" t="s">
        <v>79</v>
      </c>
      <c r="B96" s="90" t="s">
        <v>129</v>
      </c>
      <c r="C96" s="144">
        <f>1/12*2%</f>
        <v>0.00166666666666667</v>
      </c>
      <c r="D96" s="108">
        <f>C96*$D$33</f>
        <v>2.42016666666667</v>
      </c>
    </row>
    <row r="97" customHeight="1" spans="1:4">
      <c r="A97" s="89" t="s">
        <v>81</v>
      </c>
      <c r="B97" s="90" t="s">
        <v>130</v>
      </c>
      <c r="C97" s="145">
        <f>C96*8%</f>
        <v>0.000133333333333333</v>
      </c>
      <c r="D97" s="108">
        <f t="shared" ref="D97:D101" si="1">C97*$D$33</f>
        <v>0.193613333333333</v>
      </c>
    </row>
    <row r="98" customHeight="1" spans="1:5">
      <c r="A98" s="89" t="s">
        <v>83</v>
      </c>
      <c r="B98" s="90" t="s">
        <v>131</v>
      </c>
      <c r="C98" s="144">
        <f>0.08*0.4*0.9*(1+2/12+(1/3*1/12))</f>
        <v>0.0344</v>
      </c>
      <c r="D98" s="108">
        <f t="shared" si="1"/>
        <v>49.95224</v>
      </c>
      <c r="E98" s="146"/>
    </row>
    <row r="99" customHeight="1" spans="1:4">
      <c r="A99" s="89" t="s">
        <v>85</v>
      </c>
      <c r="B99" s="90" t="s">
        <v>132</v>
      </c>
      <c r="C99" s="144">
        <f>(7/30)/12</f>
        <v>0.0194444444444444</v>
      </c>
      <c r="D99" s="108">
        <f t="shared" si="1"/>
        <v>28.2352777777778</v>
      </c>
    </row>
    <row r="100" customHeight="1" spans="1:4">
      <c r="A100" s="89" t="s">
        <v>87</v>
      </c>
      <c r="B100" s="90" t="s">
        <v>133</v>
      </c>
      <c r="C100" s="144">
        <f>C60*C99</f>
        <v>0.00773888888888889</v>
      </c>
      <c r="D100" s="108">
        <f t="shared" si="1"/>
        <v>11.2376405555556</v>
      </c>
    </row>
    <row r="101" customHeight="1" spans="1:4">
      <c r="A101" s="89" t="s">
        <v>108</v>
      </c>
      <c r="B101" s="90" t="s">
        <v>134</v>
      </c>
      <c r="C101" s="145">
        <f>C99*0.08*0.4</f>
        <v>0.000622222222222222</v>
      </c>
      <c r="D101" s="108">
        <f t="shared" si="1"/>
        <v>0.903528888888889</v>
      </c>
    </row>
    <row r="102" ht="15.75" spans="1:4">
      <c r="A102" s="98" t="s">
        <v>123</v>
      </c>
      <c r="B102" s="147"/>
      <c r="C102" s="148">
        <f>SUM(C96:C101)</f>
        <v>0.0640055555555556</v>
      </c>
      <c r="D102" s="138">
        <f>TRUNC(SUM(D96:D101),2)</f>
        <v>92.94</v>
      </c>
    </row>
    <row r="103" spans="4:4">
      <c r="D103" s="57"/>
    </row>
    <row r="104" spans="1:4">
      <c r="A104" s="139" t="s">
        <v>135</v>
      </c>
      <c r="B104" s="139"/>
      <c r="C104" s="139"/>
      <c r="D104" s="139"/>
    </row>
    <row r="105" outlineLevel="1" spans="1:4">
      <c r="A105" s="139"/>
      <c r="B105" s="139"/>
      <c r="C105" s="139"/>
      <c r="D105" s="139"/>
    </row>
    <row r="106" outlineLevel="1" spans="1:4">
      <c r="A106" s="139"/>
      <c r="B106" s="139"/>
      <c r="C106" s="139"/>
      <c r="D106" s="139"/>
    </row>
    <row r="107" outlineLevel="1" spans="1:4">
      <c r="A107" s="139"/>
      <c r="B107" s="139"/>
      <c r="C107" s="139"/>
      <c r="D107" s="139"/>
    </row>
    <row r="108" outlineLevel="1" spans="1:4">
      <c r="A108" s="139"/>
      <c r="B108" s="139"/>
      <c r="C108" s="139"/>
      <c r="D108" s="139"/>
    </row>
    <row r="109" outlineLevel="1" spans="1:4">
      <c r="A109" s="139"/>
      <c r="B109" s="139"/>
      <c r="C109" s="139"/>
      <c r="D109" s="139"/>
    </row>
    <row r="110" outlineLevel="1" spans="1:4">
      <c r="A110" s="139"/>
      <c r="B110" s="139"/>
      <c r="C110" s="139"/>
      <c r="D110" s="139"/>
    </row>
    <row r="111" outlineLevel="1" spans="1:4">
      <c r="A111" s="139"/>
      <c r="B111" s="139"/>
      <c r="C111" s="139"/>
      <c r="D111" s="139"/>
    </row>
    <row r="112" outlineLevel="1" spans="1:4">
      <c r="A112" s="139"/>
      <c r="B112" s="139"/>
      <c r="C112" s="139"/>
      <c r="D112" s="139"/>
    </row>
    <row r="113" outlineLevel="1" spans="1:4">
      <c r="A113" s="139"/>
      <c r="B113" s="139"/>
      <c r="C113" s="139"/>
      <c r="D113" s="139"/>
    </row>
    <row r="114" outlineLevel="1" spans="1:4">
      <c r="A114" s="139"/>
      <c r="B114" s="139"/>
      <c r="C114" s="139"/>
      <c r="D114" s="139"/>
    </row>
    <row r="115" outlineLevel="1" spans="1:4">
      <c r="A115" s="139"/>
      <c r="B115" s="139"/>
      <c r="C115" s="139"/>
      <c r="D115" s="139"/>
    </row>
    <row r="116" outlineLevel="1" spans="1:4">
      <c r="A116" s="139"/>
      <c r="B116" s="139"/>
      <c r="C116" s="139"/>
      <c r="D116" s="139"/>
    </row>
    <row r="117" outlineLevel="1" spans="1:4">
      <c r="A117" s="139"/>
      <c r="B117" s="139"/>
      <c r="C117" s="139"/>
      <c r="D117" s="139"/>
    </row>
    <row r="118" outlineLevel="1" spans="1:4">
      <c r="A118" s="139"/>
      <c r="B118" s="139"/>
      <c r="C118" s="139"/>
      <c r="D118" s="139"/>
    </row>
    <row r="119" outlineLevel="1" spans="1:4">
      <c r="A119" s="139"/>
      <c r="B119" s="139"/>
      <c r="C119" s="139"/>
      <c r="D119" s="139"/>
    </row>
    <row r="120" outlineLevel="1" spans="1:4">
      <c r="A120" s="139"/>
      <c r="B120" s="139"/>
      <c r="C120" s="139"/>
      <c r="D120" s="139"/>
    </row>
    <row r="121" outlineLevel="1" spans="1:4">
      <c r="A121" s="139"/>
      <c r="B121" s="139"/>
      <c r="C121" s="139"/>
      <c r="D121" s="139"/>
    </row>
    <row r="122" outlineLevel="1" spans="1:4">
      <c r="A122" s="139"/>
      <c r="B122" s="139"/>
      <c r="C122" s="139"/>
      <c r="D122" s="139"/>
    </row>
    <row r="123" outlineLevel="1" spans="1:4">
      <c r="A123" s="139"/>
      <c r="B123" s="139"/>
      <c r="C123" s="139"/>
      <c r="D123" s="139"/>
    </row>
    <row r="124" outlineLevel="1" spans="1:4">
      <c r="A124" s="139"/>
      <c r="B124" s="139"/>
      <c r="C124" s="139"/>
      <c r="D124" s="139"/>
    </row>
    <row r="125" outlineLevel="1" spans="1:4">
      <c r="A125" s="139"/>
      <c r="B125" s="139"/>
      <c r="C125" s="139"/>
      <c r="D125" s="139"/>
    </row>
    <row r="126" outlineLevel="1" spans="1:4">
      <c r="A126" s="139"/>
      <c r="B126" s="139"/>
      <c r="C126" s="139"/>
      <c r="D126" s="139"/>
    </row>
    <row r="127" ht="15.75" spans="4:4">
      <c r="D127" s="57"/>
    </row>
    <row r="128" spans="1:4">
      <c r="A128" s="101" t="s">
        <v>136</v>
      </c>
      <c r="B128" s="102"/>
      <c r="C128" s="102"/>
      <c r="D128" s="103"/>
    </row>
    <row r="129" spans="1:4">
      <c r="A129" s="85" t="s">
        <v>137</v>
      </c>
      <c r="B129" s="70" t="s">
        <v>138</v>
      </c>
      <c r="C129" s="70" t="s">
        <v>94</v>
      </c>
      <c r="D129" s="88" t="s">
        <v>78</v>
      </c>
    </row>
    <row r="130" spans="1:8">
      <c r="A130" s="89" t="s">
        <v>79</v>
      </c>
      <c r="B130" s="72" t="s">
        <v>139</v>
      </c>
      <c r="C130" s="149">
        <f>1/12</f>
        <v>0.0833333333333333</v>
      </c>
      <c r="D130" s="108">
        <f>C130*($D$33+$D$66)</f>
        <v>121.008333333333</v>
      </c>
      <c r="E130" s="96"/>
      <c r="F130" s="150"/>
      <c r="G130" s="151"/>
      <c r="H130" s="151"/>
    </row>
    <row r="131" spans="1:4">
      <c r="A131" s="89" t="s">
        <v>81</v>
      </c>
      <c r="B131" s="72" t="s">
        <v>140</v>
      </c>
      <c r="C131" s="149">
        <f>5/30/12</f>
        <v>0.0138888888888889</v>
      </c>
      <c r="D131" s="108">
        <f t="shared" ref="D131:D134" si="2">C131*($D$33+$D$66)</f>
        <v>20.1680555555556</v>
      </c>
    </row>
    <row r="132" spans="1:5">
      <c r="A132" s="89" t="s">
        <v>83</v>
      </c>
      <c r="B132" s="72" t="s">
        <v>141</v>
      </c>
      <c r="C132" s="149">
        <f>5/30/12*0.0157</f>
        <v>0.000218055555555556</v>
      </c>
      <c r="D132" s="108">
        <f t="shared" si="2"/>
        <v>0.316638472222222</v>
      </c>
      <c r="E132" s="152"/>
    </row>
    <row r="133" spans="1:4">
      <c r="A133" s="89" t="s">
        <v>85</v>
      </c>
      <c r="B133" s="72" t="s">
        <v>142</v>
      </c>
      <c r="C133" s="149">
        <f>15/30/12*0.08</f>
        <v>0.00333333333333333</v>
      </c>
      <c r="D133" s="108">
        <f t="shared" si="2"/>
        <v>4.84033333333333</v>
      </c>
    </row>
    <row r="134" spans="1:6">
      <c r="A134" s="89" t="s">
        <v>87</v>
      </c>
      <c r="B134" s="72" t="s">
        <v>143</v>
      </c>
      <c r="C134" s="149">
        <f>(4/12)*((1/12)+(1/3*1/12))*0.0157</f>
        <v>0.000581481481481481</v>
      </c>
      <c r="D134" s="108">
        <f t="shared" si="2"/>
        <v>0.844369259259259</v>
      </c>
      <c r="E134" s="94"/>
      <c r="F134" s="95"/>
    </row>
    <row r="135" spans="1:6">
      <c r="A135" s="89" t="s">
        <v>108</v>
      </c>
      <c r="B135" s="72" t="s">
        <v>144</v>
      </c>
      <c r="C135" s="153"/>
      <c r="D135" s="108">
        <f t="shared" ref="D135:D136" si="3">C135*$D$33</f>
        <v>0</v>
      </c>
      <c r="F135" s="154"/>
    </row>
    <row r="136" ht="14.25" customHeight="1" spans="1:6">
      <c r="A136" s="89" t="s">
        <v>110</v>
      </c>
      <c r="B136" s="72" t="s">
        <v>145</v>
      </c>
      <c r="C136" s="153">
        <f>SUM(C130:C133)*(2/12+1/12/3)</f>
        <v>0.0195948688271605</v>
      </c>
      <c r="D136" s="108">
        <f t="shared" si="3"/>
        <v>28.4537090239197</v>
      </c>
      <c r="F136" s="154"/>
    </row>
    <row r="137" spans="1:6">
      <c r="A137" s="89" t="s">
        <v>112</v>
      </c>
      <c r="B137" s="72" t="s">
        <v>146</v>
      </c>
      <c r="C137" s="153">
        <f>SUM(C130:C134)*C60</f>
        <v>0.0403393268518518</v>
      </c>
      <c r="D137" s="108">
        <f>C137*($D$33+$D$66)</f>
        <v>58.5767365215741</v>
      </c>
      <c r="F137" s="154"/>
    </row>
    <row r="138" spans="1:4">
      <c r="A138" s="109" t="s">
        <v>89</v>
      </c>
      <c r="B138" s="87"/>
      <c r="C138" s="131"/>
      <c r="D138" s="111">
        <f>TRUNC(SUM(D130:D135),2)</f>
        <v>147.17</v>
      </c>
    </row>
    <row r="139" s="54" customFormat="1" ht="5.25" customHeight="1" spans="1:4">
      <c r="A139" s="121"/>
      <c r="B139" s="122"/>
      <c r="D139" s="123"/>
    </row>
    <row r="140" spans="1:4">
      <c r="A140" s="85" t="s">
        <v>147</v>
      </c>
      <c r="B140" s="70" t="s">
        <v>148</v>
      </c>
      <c r="C140" s="33"/>
      <c r="D140" s="88" t="s">
        <v>78</v>
      </c>
    </row>
    <row r="141" spans="1:4">
      <c r="A141" s="89" t="s">
        <v>79</v>
      </c>
      <c r="B141" s="72" t="s">
        <v>149</v>
      </c>
      <c r="C141" s="155"/>
      <c r="D141" s="91">
        <v>0</v>
      </c>
    </row>
    <row r="142" spans="1:4">
      <c r="A142" s="109" t="s">
        <v>150</v>
      </c>
      <c r="B142" s="87"/>
      <c r="C142" s="131"/>
      <c r="D142" s="111">
        <f>SUM(D141)</f>
        <v>0</v>
      </c>
    </row>
    <row r="143" s="54" customFormat="1" ht="5.25" customHeight="1" spans="1:4">
      <c r="A143" s="121"/>
      <c r="B143" s="122"/>
      <c r="D143" s="123"/>
    </row>
    <row r="144" spans="1:4">
      <c r="A144" s="109">
        <v>4</v>
      </c>
      <c r="B144" s="124" t="s">
        <v>151</v>
      </c>
      <c r="C144" s="156"/>
      <c r="D144" s="88" t="s">
        <v>78</v>
      </c>
    </row>
    <row r="145" spans="1:4">
      <c r="A145" s="133" t="s">
        <v>137</v>
      </c>
      <c r="B145" s="157" t="s">
        <v>138</v>
      </c>
      <c r="C145" s="158"/>
      <c r="D145" s="159">
        <f>D138</f>
        <v>147.17</v>
      </c>
    </row>
    <row r="146" spans="1:4">
      <c r="A146" s="133" t="s">
        <v>147</v>
      </c>
      <c r="B146" s="157" t="s">
        <v>148</v>
      </c>
      <c r="C146" s="160"/>
      <c r="D146" s="159">
        <f>D142</f>
        <v>0</v>
      </c>
    </row>
    <row r="147" ht="15.75" spans="1:4">
      <c r="A147" s="98" t="s">
        <v>152</v>
      </c>
      <c r="B147" s="99"/>
      <c r="C147" s="99"/>
      <c r="D147" s="138">
        <f>TRUNC(SUM(D145:D146),2)</f>
        <v>147.17</v>
      </c>
    </row>
    <row r="148" s="55" customFormat="1" ht="15.75" spans="1:10">
      <c r="A148" s="161"/>
      <c r="B148" s="161"/>
      <c r="C148" s="162"/>
      <c r="D148" s="162"/>
      <c r="E148" s="57"/>
      <c r="F148" s="57"/>
      <c r="G148" s="57"/>
      <c r="H148" s="57"/>
      <c r="I148" s="57"/>
      <c r="J148" s="57"/>
    </row>
    <row r="149" s="55" customFormat="1" spans="1:10">
      <c r="A149" s="140" t="s">
        <v>153</v>
      </c>
      <c r="B149" s="141"/>
      <c r="C149" s="141"/>
      <c r="D149" s="142"/>
      <c r="E149" s="57"/>
      <c r="F149" s="57"/>
      <c r="G149" s="163"/>
      <c r="H149" s="57"/>
      <c r="I149" s="57"/>
      <c r="J149" s="57"/>
    </row>
    <row r="150" spans="1:7">
      <c r="A150" s="85">
        <v>5</v>
      </c>
      <c r="B150" s="143" t="s">
        <v>154</v>
      </c>
      <c r="C150" s="131"/>
      <c r="D150" s="88" t="s">
        <v>78</v>
      </c>
      <c r="G150" s="94"/>
    </row>
    <row r="151" spans="1:9">
      <c r="A151" s="89" t="s">
        <v>79</v>
      </c>
      <c r="B151" s="136" t="s">
        <v>155</v>
      </c>
      <c r="C151" s="164"/>
      <c r="D151" s="91">
        <f>Uniformes_EPI_EPC!F154</f>
        <v>164.881666666667</v>
      </c>
      <c r="G151" s="165"/>
      <c r="I151" s="94"/>
    </row>
    <row r="152" spans="1:4">
      <c r="A152" s="89" t="s">
        <v>81</v>
      </c>
      <c r="B152" s="136" t="s">
        <v>156</v>
      </c>
      <c r="C152" s="164"/>
      <c r="D152" s="91">
        <f>Uniformes_EPI_EPC!F156</f>
        <v>15.8558333333333</v>
      </c>
    </row>
    <row r="153" spans="1:7">
      <c r="A153" s="89" t="s">
        <v>83</v>
      </c>
      <c r="B153" s="136" t="s">
        <v>157</v>
      </c>
      <c r="C153" s="164"/>
      <c r="D153" s="91"/>
      <c r="G153" s="163"/>
    </row>
    <row r="154" spans="1:7">
      <c r="A154" s="89" t="s">
        <v>85</v>
      </c>
      <c r="B154" s="136" t="s">
        <v>158</v>
      </c>
      <c r="C154" s="164"/>
      <c r="D154" s="166"/>
      <c r="G154" s="163"/>
    </row>
    <row r="155" ht="15.75" spans="1:7">
      <c r="A155" s="98" t="s">
        <v>160</v>
      </c>
      <c r="B155" s="99"/>
      <c r="C155" s="147"/>
      <c r="D155" s="138">
        <f>TRUNC(SUM(D151:D154),2)</f>
        <v>180.73</v>
      </c>
      <c r="G155" s="163"/>
    </row>
    <row r="156" ht="15.75" spans="1:4">
      <c r="A156" s="167"/>
      <c r="B156" s="167"/>
      <c r="C156" s="167"/>
      <c r="D156" s="167"/>
    </row>
    <row r="157" s="56" customFormat="1" spans="1:7">
      <c r="A157" s="140" t="s">
        <v>161</v>
      </c>
      <c r="B157" s="141"/>
      <c r="C157" s="141"/>
      <c r="D157" s="142"/>
      <c r="G157" s="168"/>
    </row>
    <row r="158" spans="1:4">
      <c r="A158" s="85">
        <v>6</v>
      </c>
      <c r="B158" s="70" t="s">
        <v>162</v>
      </c>
      <c r="C158" s="70" t="s">
        <v>94</v>
      </c>
      <c r="D158" s="88" t="s">
        <v>78</v>
      </c>
    </row>
    <row r="159" spans="1:4">
      <c r="A159" s="89" t="s">
        <v>79</v>
      </c>
      <c r="B159" s="72" t="s">
        <v>163</v>
      </c>
      <c r="C159" s="120">
        <v>0.05</v>
      </c>
      <c r="D159" s="106">
        <f>C159*(D33+D76+D102+D147+D155)</f>
        <v>162.7145</v>
      </c>
    </row>
    <row r="160" spans="1:4">
      <c r="A160" s="89" t="s">
        <v>81</v>
      </c>
      <c r="B160" s="72" t="s">
        <v>164</v>
      </c>
      <c r="C160" s="120">
        <v>0.08</v>
      </c>
      <c r="D160" s="106">
        <f>C160*(D33+D76+D102+D147+D155+D159)</f>
        <v>273.36036</v>
      </c>
    </row>
    <row r="161" customHeight="1" spans="1:4">
      <c r="A161" s="169" t="s">
        <v>165</v>
      </c>
      <c r="B161" s="170"/>
      <c r="C161" s="171">
        <f>SUM(C159:C160)</f>
        <v>0.13</v>
      </c>
      <c r="D161" s="172">
        <f>TRUNC(SUM(D159:D160),2)</f>
        <v>436.07</v>
      </c>
    </row>
    <row r="162" s="54" customFormat="1" ht="14.25" customHeight="1" spans="1:4">
      <c r="A162" s="121"/>
      <c r="B162" s="122"/>
      <c r="D162" s="123"/>
    </row>
    <row r="163" spans="1:4">
      <c r="A163" s="173" t="s">
        <v>83</v>
      </c>
      <c r="B163" s="174" t="s">
        <v>166</v>
      </c>
      <c r="C163" s="175"/>
      <c r="D163" s="176"/>
    </row>
    <row r="164" spans="1:4">
      <c r="A164" s="89" t="s">
        <v>167</v>
      </c>
      <c r="B164" s="72" t="s">
        <v>168</v>
      </c>
      <c r="C164" s="120">
        <f>0.65%+3%</f>
        <v>0.0365</v>
      </c>
      <c r="D164" s="108">
        <f>C164*(D33+D76+D102+D147+D155+D161)/(1-C167)</f>
        <v>147.452807881773</v>
      </c>
    </row>
    <row r="165" spans="1:4">
      <c r="A165" s="89" t="s">
        <v>169</v>
      </c>
      <c r="B165" s="72" t="s">
        <v>170</v>
      </c>
      <c r="C165" s="144">
        <v>0</v>
      </c>
      <c r="D165" s="108">
        <f>C165*(D33+D76+D102+D147+D155+D161)/(1-C167)</f>
        <v>0</v>
      </c>
    </row>
    <row r="166" spans="1:4">
      <c r="A166" s="89" t="s">
        <v>171</v>
      </c>
      <c r="B166" s="72" t="s">
        <v>172</v>
      </c>
      <c r="C166" s="144">
        <v>0.05</v>
      </c>
      <c r="D166" s="108">
        <f>C166*(D33+D76+D102+D147+D155+D161)/(1-C167)</f>
        <v>201.990147783251</v>
      </c>
    </row>
    <row r="167" spans="1:4">
      <c r="A167" s="169" t="s">
        <v>173</v>
      </c>
      <c r="B167" s="177"/>
      <c r="C167" s="171">
        <f>SUM(C164:C166)</f>
        <v>0.0865</v>
      </c>
      <c r="D167" s="178">
        <f>SUM(D164:D166)</f>
        <v>349.442955665025</v>
      </c>
    </row>
    <row r="168" ht="15.75" spans="1:4">
      <c r="A168" s="179" t="s">
        <v>174</v>
      </c>
      <c r="B168" s="180"/>
      <c r="C168" s="148">
        <f>C161+C167</f>
        <v>0.2165</v>
      </c>
      <c r="D168" s="138">
        <f>TRUNC((D167+D161),2)</f>
        <v>785.51</v>
      </c>
    </row>
    <row r="169" s="55" customFormat="1" ht="15.75" spans="1:10">
      <c r="A169" s="181"/>
      <c r="B169" s="161"/>
      <c r="C169" s="182"/>
      <c r="D169" s="183"/>
      <c r="E169" s="57"/>
      <c r="F169" s="57"/>
      <c r="G169" s="57"/>
      <c r="H169" s="57"/>
      <c r="I169" s="57"/>
      <c r="J169" s="57"/>
    </row>
    <row r="170" customHeight="1" spans="1:4">
      <c r="A170" s="140" t="s">
        <v>175</v>
      </c>
      <c r="B170" s="141"/>
      <c r="C170" s="141"/>
      <c r="D170" s="142"/>
    </row>
    <row r="171" customHeight="1" spans="1:4">
      <c r="A171" s="184" t="s">
        <v>176</v>
      </c>
      <c r="B171" s="132"/>
      <c r="C171" s="156"/>
      <c r="D171" s="88" t="s">
        <v>78</v>
      </c>
    </row>
    <row r="172" s="56" customFormat="1" spans="1:4">
      <c r="A172" s="133" t="s">
        <v>79</v>
      </c>
      <c r="B172" s="136" t="s">
        <v>75</v>
      </c>
      <c r="C172" s="164"/>
      <c r="D172" s="108">
        <f>D33</f>
        <v>1452.1</v>
      </c>
    </row>
    <row r="173" customHeight="1" spans="1:4">
      <c r="A173" s="133" t="s">
        <v>81</v>
      </c>
      <c r="B173" s="136" t="s">
        <v>91</v>
      </c>
      <c r="C173" s="164"/>
      <c r="D173" s="108">
        <f>D76</f>
        <v>1381.35</v>
      </c>
    </row>
    <row r="174" spans="1:4">
      <c r="A174" s="133" t="s">
        <v>83</v>
      </c>
      <c r="B174" s="136" t="s">
        <v>127</v>
      </c>
      <c r="C174" s="164"/>
      <c r="D174" s="108">
        <f>D102</f>
        <v>92.94</v>
      </c>
    </row>
    <row r="175" spans="1:4">
      <c r="A175" s="133" t="s">
        <v>85</v>
      </c>
      <c r="B175" s="136" t="s">
        <v>136</v>
      </c>
      <c r="C175" s="164"/>
      <c r="D175" s="108">
        <f>D147</f>
        <v>147.17</v>
      </c>
    </row>
    <row r="176" customHeight="1" spans="1:4">
      <c r="A176" s="133" t="s">
        <v>87</v>
      </c>
      <c r="B176" s="136" t="s">
        <v>153</v>
      </c>
      <c r="C176" s="164"/>
      <c r="D176" s="108">
        <f>D155</f>
        <v>180.73</v>
      </c>
    </row>
    <row r="177" customHeight="1" spans="1:4">
      <c r="A177" s="109" t="s">
        <v>177</v>
      </c>
      <c r="B177" s="87"/>
      <c r="C177" s="87"/>
      <c r="D177" s="111">
        <f>TRUNC(SUM(D172:D176),2)</f>
        <v>3254.29</v>
      </c>
    </row>
    <row r="178" spans="1:4">
      <c r="A178" s="133" t="s">
        <v>108</v>
      </c>
      <c r="B178" s="185" t="s">
        <v>161</v>
      </c>
      <c r="C178" s="185"/>
      <c r="D178" s="108">
        <f>D168</f>
        <v>785.51</v>
      </c>
    </row>
    <row r="179" customHeight="1" spans="1:4">
      <c r="A179" s="98" t="s">
        <v>178</v>
      </c>
      <c r="B179" s="99"/>
      <c r="C179" s="99"/>
      <c r="D179" s="138">
        <f>TRUNC(SUM(D177:D178),2)</f>
        <v>4039.8</v>
      </c>
    </row>
    <row r="180" s="55" customFormat="1" ht="15.75" spans="1:10">
      <c r="A180" s="181"/>
      <c r="B180" s="161"/>
      <c r="C180" s="182"/>
      <c r="D180" s="183"/>
      <c r="E180" s="57"/>
      <c r="F180" s="57"/>
      <c r="G180" s="57"/>
      <c r="H180" s="57"/>
      <c r="I180" s="57"/>
      <c r="J180" s="57"/>
    </row>
    <row r="181" customHeight="1" spans="1:4">
      <c r="A181" s="140" t="s">
        <v>179</v>
      </c>
      <c r="B181" s="141"/>
      <c r="C181" s="141"/>
      <c r="D181" s="142"/>
    </row>
    <row r="182" ht="16.5" customHeight="1" spans="1:6">
      <c r="A182" s="186" t="s">
        <v>180</v>
      </c>
      <c r="B182" s="187" t="s">
        <v>181</v>
      </c>
      <c r="C182" s="188"/>
      <c r="D182" s="108">
        <f>D179</f>
        <v>4039.8</v>
      </c>
      <c r="F182" s="94"/>
    </row>
    <row r="183" customHeight="1" spans="1:4">
      <c r="A183" s="89" t="s">
        <v>182</v>
      </c>
      <c r="B183" s="187" t="s">
        <v>183</v>
      </c>
      <c r="C183" s="188"/>
      <c r="D183" s="189">
        <v>1</v>
      </c>
    </row>
    <row r="184" customHeight="1" spans="1:4">
      <c r="A184" s="98" t="s">
        <v>184</v>
      </c>
      <c r="B184" s="99"/>
      <c r="C184" s="147"/>
      <c r="D184" s="138">
        <f>TRUNC(D182*D183,2)</f>
        <v>4039.8</v>
      </c>
    </row>
  </sheetData>
  <mergeCells count="66">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A155:C155"/>
    <mergeCell ref="A156:D156"/>
    <mergeCell ref="A157:D157"/>
    <mergeCell ref="A161:B161"/>
    <mergeCell ref="B163:D163"/>
    <mergeCell ref="A167:B167"/>
    <mergeCell ref="A168:B168"/>
    <mergeCell ref="A170:D170"/>
    <mergeCell ref="A171:C171"/>
    <mergeCell ref="B172:C172"/>
    <mergeCell ref="B173:C173"/>
    <mergeCell ref="B174:C174"/>
    <mergeCell ref="B175:C175"/>
    <mergeCell ref="B176:C176"/>
    <mergeCell ref="A177:C177"/>
    <mergeCell ref="B178:C178"/>
    <mergeCell ref="A179:C179"/>
    <mergeCell ref="A181:D181"/>
    <mergeCell ref="B182:C182"/>
    <mergeCell ref="B183:C183"/>
    <mergeCell ref="A184:C184"/>
    <mergeCell ref="A18:D24"/>
    <mergeCell ref="A35:D39"/>
    <mergeCell ref="A47:B49"/>
    <mergeCell ref="A78:D92"/>
    <mergeCell ref="A104:D126"/>
  </mergeCells>
  <pageMargins left="0.511811024" right="0.511811024" top="0.787401575" bottom="0.787401575" header="0.31496062" footer="0.31496062"/>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5"/>
  <sheetViews>
    <sheetView workbookViewId="0">
      <selection activeCell="C11" sqref="C11:D11"/>
    </sheetView>
  </sheetViews>
  <sheetFormatPr defaultColWidth="9.14285714285714" defaultRowHeight="15"/>
  <cols>
    <col min="1" max="1" width="8" style="57" customWidth="1"/>
    <col min="2" max="2" width="78.5714285714286" style="57" customWidth="1"/>
    <col min="3" max="3" width="17.2857142857143" style="57" customWidth="1"/>
    <col min="4" max="4" width="21.8571428571429" style="58" customWidth="1"/>
    <col min="5" max="6" width="12.1428571428571" style="57" customWidth="1"/>
    <col min="7" max="7" width="9.57142857142857" style="57" customWidth="1"/>
    <col min="8" max="8" width="10.5714285714286" style="57" customWidth="1"/>
    <col min="9" max="16384" width="9.14285714285714" style="57"/>
  </cols>
  <sheetData>
    <row r="2" spans="1:4">
      <c r="A2" s="59" t="s">
        <v>57</v>
      </c>
      <c r="B2" s="60"/>
      <c r="C2" s="61"/>
      <c r="D2" s="62"/>
    </row>
    <row r="3" spans="1:4">
      <c r="A3" s="63" t="s">
        <v>58</v>
      </c>
      <c r="B3" s="64"/>
      <c r="C3" s="64"/>
      <c r="D3" s="65"/>
    </row>
    <row r="4" spans="1:4">
      <c r="A4" s="66" t="s">
        <v>59</v>
      </c>
      <c r="B4" s="64"/>
      <c r="C4" s="64"/>
      <c r="D4" s="65"/>
    </row>
    <row r="5" spans="1:4">
      <c r="A5" s="66" t="s">
        <v>60</v>
      </c>
      <c r="B5" s="64"/>
      <c r="C5" s="64"/>
      <c r="D5" s="65"/>
    </row>
    <row r="6" spans="1:4">
      <c r="A6" s="66" t="s">
        <v>61</v>
      </c>
      <c r="B6" s="64"/>
      <c r="C6" s="64"/>
      <c r="D6" s="65"/>
    </row>
    <row r="7" s="53" customFormat="1" ht="14.25" customHeight="1" spans="1:4">
      <c r="A7" s="67"/>
      <c r="B7" s="68"/>
      <c r="C7" s="67"/>
      <c r="D7" s="69"/>
    </row>
    <row r="8" spans="1:4">
      <c r="A8" s="70" t="s">
        <v>62</v>
      </c>
      <c r="B8" s="70"/>
      <c r="C8" s="70"/>
      <c r="D8" s="70"/>
    </row>
    <row r="9" customHeight="1" spans="1:4">
      <c r="A9" s="71">
        <v>1</v>
      </c>
      <c r="B9" s="72" t="s">
        <v>63</v>
      </c>
      <c r="C9" s="44" t="s">
        <v>64</v>
      </c>
      <c r="D9" s="44"/>
    </row>
    <row r="10" spans="1:4">
      <c r="A10" s="71">
        <v>2</v>
      </c>
      <c r="B10" s="72" t="s">
        <v>65</v>
      </c>
      <c r="C10" s="73">
        <v>45292</v>
      </c>
      <c r="D10" s="73"/>
    </row>
    <row r="11" customHeight="1" spans="1:4">
      <c r="A11" s="71">
        <v>3</v>
      </c>
      <c r="B11" s="72" t="s">
        <v>66</v>
      </c>
      <c r="C11" s="74" t="s">
        <v>193</v>
      </c>
      <c r="D11" s="75"/>
    </row>
    <row r="12" spans="1:4">
      <c r="A12" s="71">
        <v>4</v>
      </c>
      <c r="B12" s="72" t="s">
        <v>68</v>
      </c>
      <c r="C12" s="74" t="s">
        <v>194</v>
      </c>
      <c r="D12" s="75"/>
    </row>
    <row r="13" spans="1:4">
      <c r="A13" s="71">
        <v>5</v>
      </c>
      <c r="B13" s="72" t="s">
        <v>70</v>
      </c>
      <c r="C13" s="76">
        <v>220</v>
      </c>
      <c r="D13" s="77"/>
    </row>
    <row r="14" spans="1:4">
      <c r="A14" s="71">
        <v>6</v>
      </c>
      <c r="B14" s="72" t="s">
        <v>195</v>
      </c>
      <c r="C14" s="190">
        <v>1429.52</v>
      </c>
      <c r="D14" s="191"/>
    </row>
    <row r="15" ht="17.25" customHeight="1" spans="1:4">
      <c r="A15" s="71">
        <v>7</v>
      </c>
      <c r="B15" s="72" t="s">
        <v>72</v>
      </c>
      <c r="C15" s="76">
        <v>12</v>
      </c>
      <c r="D15" s="77"/>
    </row>
    <row r="16" ht="17.25" customHeight="1" spans="1:4">
      <c r="A16" s="71">
        <v>8</v>
      </c>
      <c r="B16" s="72" t="s">
        <v>73</v>
      </c>
      <c r="C16" s="76">
        <v>1</v>
      </c>
      <c r="D16" s="77"/>
    </row>
    <row r="17" spans="1:9">
      <c r="A17" s="79"/>
      <c r="F17" s="80"/>
      <c r="G17" s="80"/>
      <c r="H17" s="80"/>
      <c r="I17" s="80"/>
    </row>
    <row r="18" spans="1:9">
      <c r="A18" s="81" t="s">
        <v>74</v>
      </c>
      <c r="B18" s="81"/>
      <c r="C18" s="81"/>
      <c r="D18" s="81"/>
      <c r="F18" s="80"/>
      <c r="G18" s="80"/>
      <c r="H18" s="80"/>
      <c r="I18" s="80"/>
    </row>
    <row r="19" outlineLevel="1" spans="1:9">
      <c r="A19" s="81"/>
      <c r="B19" s="81"/>
      <c r="C19" s="81"/>
      <c r="D19" s="81"/>
      <c r="F19" s="80"/>
      <c r="G19" s="80"/>
      <c r="H19" s="80"/>
      <c r="I19" s="80"/>
    </row>
    <row r="20" outlineLevel="1" spans="1:9">
      <c r="A20" s="81"/>
      <c r="B20" s="81"/>
      <c r="C20" s="81"/>
      <c r="D20" s="81"/>
      <c r="F20" s="80"/>
      <c r="G20" s="80"/>
      <c r="H20" s="80"/>
      <c r="I20" s="80"/>
    </row>
    <row r="21" outlineLevel="1" spans="1:9">
      <c r="A21" s="81"/>
      <c r="B21" s="81"/>
      <c r="C21" s="81"/>
      <c r="D21" s="81"/>
      <c r="F21" s="80"/>
      <c r="G21" s="80"/>
      <c r="H21" s="80"/>
      <c r="I21" s="80"/>
    </row>
    <row r="22" outlineLevel="1" spans="1:9">
      <c r="A22" s="81"/>
      <c r="B22" s="81"/>
      <c r="C22" s="81"/>
      <c r="D22" s="81"/>
      <c r="F22" s="80"/>
      <c r="G22" s="80"/>
      <c r="H22" s="80"/>
      <c r="I22" s="80"/>
    </row>
    <row r="23" outlineLevel="1" spans="1:9">
      <c r="A23" s="81"/>
      <c r="B23" s="81"/>
      <c r="C23" s="81"/>
      <c r="D23" s="81"/>
      <c r="F23" s="80"/>
      <c r="G23" s="80"/>
      <c r="H23" s="80"/>
      <c r="I23" s="80"/>
    </row>
    <row r="24" outlineLevel="1" spans="1:9">
      <c r="A24" s="81"/>
      <c r="B24" s="81"/>
      <c r="C24" s="81"/>
      <c r="D24" s="81"/>
      <c r="F24" s="80"/>
      <c r="G24" s="80"/>
      <c r="H24" s="80"/>
      <c r="I24" s="80"/>
    </row>
    <row r="25" ht="15.75"/>
    <row r="26" spans="1:4">
      <c r="A26" s="82" t="s">
        <v>75</v>
      </c>
      <c r="B26" s="83"/>
      <c r="C26" s="83"/>
      <c r="D26" s="84"/>
    </row>
    <row r="27" spans="1:4">
      <c r="A27" s="85" t="s">
        <v>76</v>
      </c>
      <c r="B27" s="86" t="s">
        <v>77</v>
      </c>
      <c r="C27" s="87"/>
      <c r="D27" s="88" t="s">
        <v>78</v>
      </c>
    </row>
    <row r="28" spans="1:4">
      <c r="A28" s="89" t="s">
        <v>79</v>
      </c>
      <c r="B28" s="90" t="s">
        <v>80</v>
      </c>
      <c r="C28" s="71"/>
      <c r="D28" s="91">
        <f>C14</f>
        <v>1429.52</v>
      </c>
    </row>
    <row r="29" spans="1:4">
      <c r="A29" s="89" t="s">
        <v>81</v>
      </c>
      <c r="B29" s="90" t="s">
        <v>82</v>
      </c>
      <c r="C29" s="92"/>
      <c r="D29" s="91"/>
    </row>
    <row r="30" spans="1:7">
      <c r="A30" s="89" t="s">
        <v>83</v>
      </c>
      <c r="B30" s="90" t="s">
        <v>188</v>
      </c>
      <c r="C30" s="93"/>
      <c r="D30" s="91"/>
      <c r="E30" s="94"/>
      <c r="G30" s="95"/>
    </row>
    <row r="31" spans="1:5">
      <c r="A31" s="89" t="s">
        <v>85</v>
      </c>
      <c r="B31" s="90" t="s">
        <v>86</v>
      </c>
      <c r="C31" s="72"/>
      <c r="D31" s="91"/>
      <c r="E31" s="96"/>
    </row>
    <row r="32" spans="1:7">
      <c r="A32" s="71" t="s">
        <v>87</v>
      </c>
      <c r="B32" s="57" t="s">
        <v>88</v>
      </c>
      <c r="C32" s="97"/>
      <c r="D32" s="91"/>
      <c r="G32" s="94"/>
    </row>
    <row r="33" ht="15.75" customHeight="1" spans="1:6">
      <c r="A33" s="98" t="s">
        <v>89</v>
      </c>
      <c r="B33" s="99"/>
      <c r="C33" s="99"/>
      <c r="D33" s="100">
        <f>TRUNC(SUM(D28:D32),2)</f>
        <v>1429.52</v>
      </c>
      <c r="F33" s="94"/>
    </row>
    <row r="34" ht="15.75" customHeight="1" spans="4:4">
      <c r="D34" s="57"/>
    </row>
    <row r="35" ht="15.75" customHeight="1" spans="1:4">
      <c r="A35" s="81" t="s">
        <v>90</v>
      </c>
      <c r="B35" s="81"/>
      <c r="C35" s="81"/>
      <c r="D35" s="81"/>
    </row>
    <row r="36" ht="15.75" customHeight="1" outlineLevel="1" spans="1:4">
      <c r="A36" s="81"/>
      <c r="B36" s="81"/>
      <c r="C36" s="81"/>
      <c r="D36" s="81"/>
    </row>
    <row r="37" ht="15.75" customHeight="1" outlineLevel="1" spans="1:4">
      <c r="A37" s="81"/>
      <c r="B37" s="81"/>
      <c r="C37" s="81"/>
      <c r="D37" s="81"/>
    </row>
    <row r="38" ht="15.75" customHeight="1" outlineLevel="1" spans="1:4">
      <c r="A38" s="81"/>
      <c r="B38" s="81"/>
      <c r="C38" s="81"/>
      <c r="D38" s="81"/>
    </row>
    <row r="39" ht="15.75" customHeight="1" outlineLevel="1" spans="1:4">
      <c r="A39" s="81"/>
      <c r="B39" s="81"/>
      <c r="C39" s="81"/>
      <c r="D39" s="81"/>
    </row>
    <row r="40" ht="15.75" customHeight="1" spans="4:4">
      <c r="D40" s="57"/>
    </row>
    <row r="41" spans="1:4">
      <c r="A41" s="101" t="s">
        <v>91</v>
      </c>
      <c r="B41" s="102"/>
      <c r="C41" s="102"/>
      <c r="D41" s="103"/>
    </row>
    <row r="42" spans="1:4">
      <c r="A42" s="85" t="s">
        <v>92</v>
      </c>
      <c r="B42" s="104" t="s">
        <v>93</v>
      </c>
      <c r="C42" s="70" t="s">
        <v>94</v>
      </c>
      <c r="D42" s="88" t="s">
        <v>78</v>
      </c>
    </row>
    <row r="43" spans="1:4">
      <c r="A43" s="89" t="s">
        <v>79</v>
      </c>
      <c r="B43" s="72" t="s">
        <v>95</v>
      </c>
      <c r="C43" s="105">
        <f>1/12</f>
        <v>0.0833333333333333</v>
      </c>
      <c r="D43" s="106">
        <f>C43*D33</f>
        <v>119.126666666667</v>
      </c>
    </row>
    <row r="44" spans="1:4">
      <c r="A44" s="89" t="s">
        <v>81</v>
      </c>
      <c r="B44" s="72" t="s">
        <v>96</v>
      </c>
      <c r="C44" s="107">
        <f>(1/3)/12</f>
        <v>0.0277777777777778</v>
      </c>
      <c r="D44" s="108">
        <f>C44*D33</f>
        <v>39.7088888888889</v>
      </c>
    </row>
    <row r="45" customHeight="1" spans="1:4">
      <c r="A45" s="109" t="s">
        <v>97</v>
      </c>
      <c r="B45" s="87"/>
      <c r="C45" s="110">
        <f>SUM(C43:C44)</f>
        <v>0.111111111111111</v>
      </c>
      <c r="D45" s="111">
        <f>TRUNC(SUM(D43:D44),2)</f>
        <v>158.83</v>
      </c>
    </row>
    <row r="46" s="54" customFormat="1" customHeight="1" spans="1:4">
      <c r="A46" s="112"/>
      <c r="B46" s="52"/>
      <c r="C46" s="57"/>
      <c r="D46" s="113"/>
    </row>
    <row r="47" s="54" customFormat="1" customHeight="1" spans="1:4">
      <c r="A47" s="114" t="s">
        <v>98</v>
      </c>
      <c r="B47" s="115"/>
      <c r="C47" s="116" t="s">
        <v>99</v>
      </c>
      <c r="D47" s="117">
        <f>D33</f>
        <v>1429.52</v>
      </c>
    </row>
    <row r="48" s="54" customFormat="1" customHeight="1" spans="1:4">
      <c r="A48" s="114"/>
      <c r="B48" s="115"/>
      <c r="C48" s="116" t="s">
        <v>100</v>
      </c>
      <c r="D48" s="117">
        <f>D45</f>
        <v>158.83</v>
      </c>
    </row>
    <row r="49" s="54" customFormat="1" customHeight="1" spans="1:4">
      <c r="A49" s="114"/>
      <c r="B49" s="115"/>
      <c r="C49" s="116" t="s">
        <v>37</v>
      </c>
      <c r="D49" s="118">
        <f>TRUNC(SUM(D47:D48),2)</f>
        <v>1588.35</v>
      </c>
    </row>
    <row r="50" s="54" customFormat="1" customHeight="1" spans="1:4">
      <c r="A50" s="112"/>
      <c r="B50" s="52"/>
      <c r="C50" s="57"/>
      <c r="D50" s="113"/>
    </row>
    <row r="51" ht="30" spans="1:4">
      <c r="A51" s="85" t="s">
        <v>101</v>
      </c>
      <c r="B51" s="104" t="s">
        <v>102</v>
      </c>
      <c r="C51" s="70" t="s">
        <v>94</v>
      </c>
      <c r="D51" s="88" t="s">
        <v>78</v>
      </c>
    </row>
    <row r="52" spans="1:4">
      <c r="A52" s="89" t="s">
        <v>79</v>
      </c>
      <c r="B52" s="72" t="s">
        <v>103</v>
      </c>
      <c r="C52" s="107">
        <v>0.2</v>
      </c>
      <c r="D52" s="119">
        <f>C52*$D$49</f>
        <v>317.67</v>
      </c>
    </row>
    <row r="53" spans="1:4">
      <c r="A53" s="89" t="s">
        <v>81</v>
      </c>
      <c r="B53" s="72" t="s">
        <v>104</v>
      </c>
      <c r="C53" s="107">
        <v>0.025</v>
      </c>
      <c r="D53" s="119">
        <f t="shared" ref="D53:D59" si="0">C53*$D$49</f>
        <v>39.70875</v>
      </c>
    </row>
    <row r="54" spans="1:4">
      <c r="A54" s="89" t="s">
        <v>83</v>
      </c>
      <c r="B54" s="72" t="s">
        <v>105</v>
      </c>
      <c r="C54" s="120">
        <f>3%*2</f>
        <v>0.06</v>
      </c>
      <c r="D54" s="119">
        <f t="shared" si="0"/>
        <v>95.301</v>
      </c>
    </row>
    <row r="55" spans="1:4">
      <c r="A55" s="89" t="s">
        <v>85</v>
      </c>
      <c r="B55" s="72" t="s">
        <v>106</v>
      </c>
      <c r="C55" s="107">
        <v>0.015</v>
      </c>
      <c r="D55" s="119">
        <f t="shared" si="0"/>
        <v>23.82525</v>
      </c>
    </row>
    <row r="56" spans="1:4">
      <c r="A56" s="89" t="s">
        <v>87</v>
      </c>
      <c r="B56" s="72" t="s">
        <v>107</v>
      </c>
      <c r="C56" s="107">
        <v>0.01</v>
      </c>
      <c r="D56" s="119">
        <f t="shared" si="0"/>
        <v>15.8835</v>
      </c>
    </row>
    <row r="57" spans="1:4">
      <c r="A57" s="89" t="s">
        <v>108</v>
      </c>
      <c r="B57" s="72" t="s">
        <v>109</v>
      </c>
      <c r="C57" s="107">
        <v>0.006</v>
      </c>
      <c r="D57" s="119">
        <f t="shared" si="0"/>
        <v>9.5301</v>
      </c>
    </row>
    <row r="58" spans="1:4">
      <c r="A58" s="89" t="s">
        <v>110</v>
      </c>
      <c r="B58" s="72" t="s">
        <v>111</v>
      </c>
      <c r="C58" s="107">
        <v>0.002</v>
      </c>
      <c r="D58" s="119">
        <f t="shared" si="0"/>
        <v>3.1767</v>
      </c>
    </row>
    <row r="59" spans="1:4">
      <c r="A59" s="89" t="s">
        <v>112</v>
      </c>
      <c r="B59" s="72" t="s">
        <v>113</v>
      </c>
      <c r="C59" s="107">
        <v>0.08</v>
      </c>
      <c r="D59" s="119">
        <f t="shared" si="0"/>
        <v>127.068</v>
      </c>
    </row>
    <row r="60" spans="1:4">
      <c r="A60" s="85" t="s">
        <v>114</v>
      </c>
      <c r="B60" s="70"/>
      <c r="C60" s="110">
        <f>SUM(C52:C59)</f>
        <v>0.398</v>
      </c>
      <c r="D60" s="111">
        <f>TRUNC(SUM(D52:D59),2)</f>
        <v>632.16</v>
      </c>
    </row>
    <row r="61" s="54" customFormat="1" ht="12" customHeight="1" spans="1:4">
      <c r="A61" s="121"/>
      <c r="B61" s="122"/>
      <c r="D61" s="123"/>
    </row>
    <row r="62" spans="1:4">
      <c r="A62" s="85" t="s">
        <v>115</v>
      </c>
      <c r="B62" s="124" t="s">
        <v>116</v>
      </c>
      <c r="C62" s="70"/>
      <c r="D62" s="125" t="s">
        <v>78</v>
      </c>
    </row>
    <row r="63" spans="1:4">
      <c r="A63" s="89" t="s">
        <v>79</v>
      </c>
      <c r="B63" s="72" t="s">
        <v>117</v>
      </c>
      <c r="C63" s="126">
        <v>5.1</v>
      </c>
      <c r="D63" s="91">
        <f>IF(C63=0,0,(C63*15*2)-0.06*C14)</f>
        <v>67.2288</v>
      </c>
    </row>
    <row r="64" spans="1:4">
      <c r="A64" s="127" t="s">
        <v>81</v>
      </c>
      <c r="B64" s="128" t="s">
        <v>118</v>
      </c>
      <c r="C64" s="126">
        <v>25</v>
      </c>
      <c r="D64" s="91">
        <f>(22*C64)-0.2*(22*C64)</f>
        <v>440</v>
      </c>
    </row>
    <row r="65" spans="1:4">
      <c r="A65" s="89" t="s">
        <v>83</v>
      </c>
      <c r="B65" s="72" t="s">
        <v>119</v>
      </c>
      <c r="C65" s="126"/>
      <c r="D65" s="91">
        <v>44</v>
      </c>
    </row>
    <row r="66" spans="1:4">
      <c r="A66" s="71" t="s">
        <v>85</v>
      </c>
      <c r="B66" s="72" t="s">
        <v>120</v>
      </c>
      <c r="C66" s="129">
        <v>0</v>
      </c>
      <c r="D66" s="78">
        <f>SUM(D28:D29)/220*1.5*C66</f>
        <v>0</v>
      </c>
    </row>
    <row r="67" spans="1:4">
      <c r="A67" s="71" t="s">
        <v>87</v>
      </c>
      <c r="B67" s="72" t="s">
        <v>121</v>
      </c>
      <c r="C67" s="130"/>
      <c r="D67" s="78">
        <v>22</v>
      </c>
    </row>
    <row r="68" spans="1:4">
      <c r="A68" s="71" t="s">
        <v>108</v>
      </c>
      <c r="B68" s="72" t="s">
        <v>122</v>
      </c>
      <c r="C68" s="130"/>
      <c r="D68" s="78">
        <v>6</v>
      </c>
    </row>
    <row r="69" spans="1:4">
      <c r="A69" s="71" t="s">
        <v>110</v>
      </c>
      <c r="B69" s="72" t="s">
        <v>88</v>
      </c>
      <c r="C69" s="130"/>
      <c r="D69" s="78"/>
    </row>
    <row r="70" spans="1:4">
      <c r="A70" s="109" t="s">
        <v>123</v>
      </c>
      <c r="B70" s="87"/>
      <c r="C70" s="131"/>
      <c r="D70" s="111">
        <f>TRUNC(SUM(D63:D69),2)</f>
        <v>579.22</v>
      </c>
    </row>
    <row r="71" s="54" customFormat="1" ht="13.5" customHeight="1" spans="1:4">
      <c r="A71" s="121"/>
      <c r="B71" s="122"/>
      <c r="D71" s="123"/>
    </row>
    <row r="72" customHeight="1" spans="1:4">
      <c r="A72" s="109">
        <v>2</v>
      </c>
      <c r="B72" s="124" t="s">
        <v>124</v>
      </c>
      <c r="C72" s="132"/>
      <c r="D72" s="88" t="s">
        <v>78</v>
      </c>
    </row>
    <row r="73" spans="1:4">
      <c r="A73" s="133" t="s">
        <v>92</v>
      </c>
      <c r="B73" s="134" t="s">
        <v>93</v>
      </c>
      <c r="C73" s="135"/>
      <c r="D73" s="108">
        <f>D45</f>
        <v>158.83</v>
      </c>
    </row>
    <row r="74" spans="1:4">
      <c r="A74" s="133" t="s">
        <v>101</v>
      </c>
      <c r="B74" s="136" t="s">
        <v>102</v>
      </c>
      <c r="C74" s="137"/>
      <c r="D74" s="108">
        <f>D60</f>
        <v>632.16</v>
      </c>
    </row>
    <row r="75" spans="1:4">
      <c r="A75" s="133" t="s">
        <v>115</v>
      </c>
      <c r="B75" s="136" t="s">
        <v>116</v>
      </c>
      <c r="C75" s="137"/>
      <c r="D75" s="108">
        <f>D70</f>
        <v>579.22</v>
      </c>
    </row>
    <row r="76" ht="15.75" spans="1:4">
      <c r="A76" s="98" t="s">
        <v>125</v>
      </c>
      <c r="B76" s="99"/>
      <c r="C76" s="99"/>
      <c r="D76" s="138">
        <f>TRUNC(SUM(D73:D75),2)</f>
        <v>1370.21</v>
      </c>
    </row>
    <row r="77" spans="4:4">
      <c r="D77" s="57"/>
    </row>
    <row r="78" spans="1:4">
      <c r="A78" s="139" t="s">
        <v>126</v>
      </c>
      <c r="B78" s="139"/>
      <c r="C78" s="139"/>
      <c r="D78" s="139"/>
    </row>
    <row r="79" outlineLevel="1" spans="1:4">
      <c r="A79" s="139"/>
      <c r="B79" s="139"/>
      <c r="C79" s="139"/>
      <c r="D79" s="139"/>
    </row>
    <row r="80" outlineLevel="1" spans="1:4">
      <c r="A80" s="139"/>
      <c r="B80" s="139"/>
      <c r="C80" s="139"/>
      <c r="D80" s="139"/>
    </row>
    <row r="81" outlineLevel="1" spans="1:4">
      <c r="A81" s="139"/>
      <c r="B81" s="139"/>
      <c r="C81" s="139"/>
      <c r="D81" s="139"/>
    </row>
    <row r="82" outlineLevel="1" spans="1:4">
      <c r="A82" s="139"/>
      <c r="B82" s="139"/>
      <c r="C82" s="139"/>
      <c r="D82" s="139"/>
    </row>
    <row r="83" outlineLevel="1" spans="1:4">
      <c r="A83" s="139"/>
      <c r="B83" s="139"/>
      <c r="C83" s="139"/>
      <c r="D83" s="139"/>
    </row>
    <row r="84" outlineLevel="1" spans="1:4">
      <c r="A84" s="139"/>
      <c r="B84" s="139"/>
      <c r="C84" s="139"/>
      <c r="D84" s="139"/>
    </row>
    <row r="85" outlineLevel="1" spans="1:4">
      <c r="A85" s="139"/>
      <c r="B85" s="139"/>
      <c r="C85" s="139"/>
      <c r="D85" s="139"/>
    </row>
    <row r="86" outlineLevel="1" spans="1:4">
      <c r="A86" s="139"/>
      <c r="B86" s="139"/>
      <c r="C86" s="139"/>
      <c r="D86" s="139"/>
    </row>
    <row r="87" outlineLevel="1" spans="1:4">
      <c r="A87" s="139"/>
      <c r="B87" s="139"/>
      <c r="C87" s="139"/>
      <c r="D87" s="139"/>
    </row>
    <row r="88" outlineLevel="1" spans="1:4">
      <c r="A88" s="139"/>
      <c r="B88" s="139"/>
      <c r="C88" s="139"/>
      <c r="D88" s="139"/>
    </row>
    <row r="89" outlineLevel="1" spans="1:4">
      <c r="A89" s="139"/>
      <c r="B89" s="139"/>
      <c r="C89" s="139"/>
      <c r="D89" s="139"/>
    </row>
    <row r="90" outlineLevel="1" spans="1:4">
      <c r="A90" s="139"/>
      <c r="B90" s="139"/>
      <c r="C90" s="139"/>
      <c r="D90" s="139"/>
    </row>
    <row r="91" outlineLevel="1" spans="1:4">
      <c r="A91" s="139"/>
      <c r="B91" s="139"/>
      <c r="C91" s="139"/>
      <c r="D91" s="139"/>
    </row>
    <row r="92" outlineLevel="1" spans="1:4">
      <c r="A92" s="139"/>
      <c r="B92" s="139"/>
      <c r="C92" s="139"/>
      <c r="D92" s="139"/>
    </row>
    <row r="93" ht="15.75" spans="4:4">
      <c r="D93" s="57"/>
    </row>
    <row r="94" spans="1:4">
      <c r="A94" s="140" t="s">
        <v>127</v>
      </c>
      <c r="B94" s="141"/>
      <c r="C94" s="141"/>
      <c r="D94" s="142"/>
    </row>
    <row r="95" spans="1:4">
      <c r="A95" s="85">
        <v>3</v>
      </c>
      <c r="B95" s="143" t="s">
        <v>128</v>
      </c>
      <c r="C95" s="70" t="s">
        <v>94</v>
      </c>
      <c r="D95" s="88" t="s">
        <v>78</v>
      </c>
    </row>
    <row r="96" customHeight="1" spans="1:4">
      <c r="A96" s="89" t="s">
        <v>79</v>
      </c>
      <c r="B96" s="90" t="s">
        <v>129</v>
      </c>
      <c r="C96" s="144">
        <f>1/12*2%</f>
        <v>0.00166666666666667</v>
      </c>
      <c r="D96" s="108">
        <f>C96*$D$33</f>
        <v>2.38253333333333</v>
      </c>
    </row>
    <row r="97" customHeight="1" spans="1:4">
      <c r="A97" s="89" t="s">
        <v>81</v>
      </c>
      <c r="B97" s="90" t="s">
        <v>130</v>
      </c>
      <c r="C97" s="145">
        <f>C96*8%</f>
        <v>0.000133333333333333</v>
      </c>
      <c r="D97" s="108">
        <f t="shared" ref="D97:D101" si="1">C97*$D$33</f>
        <v>0.190602666666667</v>
      </c>
    </row>
    <row r="98" customHeight="1" spans="1:5">
      <c r="A98" s="89" t="s">
        <v>83</v>
      </c>
      <c r="B98" s="90" t="s">
        <v>131</v>
      </c>
      <c r="C98" s="144">
        <f>0.08*0.4*0.9*(1+2/12+(1/3*1/12))</f>
        <v>0.0344</v>
      </c>
      <c r="D98" s="108">
        <f t="shared" si="1"/>
        <v>49.175488</v>
      </c>
      <c r="E98" s="146"/>
    </row>
    <row r="99" customHeight="1" spans="1:4">
      <c r="A99" s="89" t="s">
        <v>85</v>
      </c>
      <c r="B99" s="90" t="s">
        <v>132</v>
      </c>
      <c r="C99" s="144">
        <f>(7/30)/12</f>
        <v>0.0194444444444444</v>
      </c>
      <c r="D99" s="108">
        <f t="shared" si="1"/>
        <v>27.7962222222222</v>
      </c>
    </row>
    <row r="100" customHeight="1" spans="1:4">
      <c r="A100" s="89" t="s">
        <v>87</v>
      </c>
      <c r="B100" s="90" t="s">
        <v>133</v>
      </c>
      <c r="C100" s="144">
        <f>C60*C99</f>
        <v>0.00773888888888889</v>
      </c>
      <c r="D100" s="108">
        <f t="shared" si="1"/>
        <v>11.0628964444444</v>
      </c>
    </row>
    <row r="101" customHeight="1" spans="1:4">
      <c r="A101" s="89" t="s">
        <v>108</v>
      </c>
      <c r="B101" s="90" t="s">
        <v>134</v>
      </c>
      <c r="C101" s="145">
        <f>C99*0.08*0.4</f>
        <v>0.000622222222222222</v>
      </c>
      <c r="D101" s="108">
        <f t="shared" si="1"/>
        <v>0.889479111111111</v>
      </c>
    </row>
    <row r="102" ht="15.75" spans="1:4">
      <c r="A102" s="98" t="s">
        <v>123</v>
      </c>
      <c r="B102" s="147"/>
      <c r="C102" s="148">
        <f>SUM(C96:C101)</f>
        <v>0.0640055555555556</v>
      </c>
      <c r="D102" s="138">
        <f>TRUNC(SUM(D96:D101),2)</f>
        <v>91.49</v>
      </c>
    </row>
    <row r="103" spans="4:4">
      <c r="D103" s="57"/>
    </row>
    <row r="104" spans="1:4">
      <c r="A104" s="139" t="s">
        <v>135</v>
      </c>
      <c r="B104" s="139"/>
      <c r="C104" s="139"/>
      <c r="D104" s="139"/>
    </row>
    <row r="105" outlineLevel="1" spans="1:4">
      <c r="A105" s="139"/>
      <c r="B105" s="139"/>
      <c r="C105" s="139"/>
      <c r="D105" s="139"/>
    </row>
    <row r="106" outlineLevel="1" spans="1:4">
      <c r="A106" s="139"/>
      <c r="B106" s="139"/>
      <c r="C106" s="139"/>
      <c r="D106" s="139"/>
    </row>
    <row r="107" outlineLevel="1" spans="1:4">
      <c r="A107" s="139"/>
      <c r="B107" s="139"/>
      <c r="C107" s="139"/>
      <c r="D107" s="139"/>
    </row>
    <row r="108" outlineLevel="1" spans="1:4">
      <c r="A108" s="139"/>
      <c r="B108" s="139"/>
      <c r="C108" s="139"/>
      <c r="D108" s="139"/>
    </row>
    <row r="109" outlineLevel="1" spans="1:4">
      <c r="A109" s="139"/>
      <c r="B109" s="139"/>
      <c r="C109" s="139"/>
      <c r="D109" s="139"/>
    </row>
    <row r="110" outlineLevel="1" spans="1:4">
      <c r="A110" s="139"/>
      <c r="B110" s="139"/>
      <c r="C110" s="139"/>
      <c r="D110" s="139"/>
    </row>
    <row r="111" outlineLevel="1" spans="1:4">
      <c r="A111" s="139"/>
      <c r="B111" s="139"/>
      <c r="C111" s="139"/>
      <c r="D111" s="139"/>
    </row>
    <row r="112" outlineLevel="1" spans="1:4">
      <c r="A112" s="139"/>
      <c r="B112" s="139"/>
      <c r="C112" s="139"/>
      <c r="D112" s="139"/>
    </row>
    <row r="113" outlineLevel="1" spans="1:4">
      <c r="A113" s="139"/>
      <c r="B113" s="139"/>
      <c r="C113" s="139"/>
      <c r="D113" s="139"/>
    </row>
    <row r="114" outlineLevel="1" spans="1:4">
      <c r="A114" s="139"/>
      <c r="B114" s="139"/>
      <c r="C114" s="139"/>
      <c r="D114" s="139"/>
    </row>
    <row r="115" outlineLevel="1" spans="1:4">
      <c r="A115" s="139"/>
      <c r="B115" s="139"/>
      <c r="C115" s="139"/>
      <c r="D115" s="139"/>
    </row>
    <row r="116" outlineLevel="1" spans="1:4">
      <c r="A116" s="139"/>
      <c r="B116" s="139"/>
      <c r="C116" s="139"/>
      <c r="D116" s="139"/>
    </row>
    <row r="117" outlineLevel="1" spans="1:4">
      <c r="A117" s="139"/>
      <c r="B117" s="139"/>
      <c r="C117" s="139"/>
      <c r="D117" s="139"/>
    </row>
    <row r="118" outlineLevel="1" spans="1:4">
      <c r="A118" s="139"/>
      <c r="B118" s="139"/>
      <c r="C118" s="139"/>
      <c r="D118" s="139"/>
    </row>
    <row r="119" outlineLevel="1" spans="1:4">
      <c r="A119" s="139"/>
      <c r="B119" s="139"/>
      <c r="C119" s="139"/>
      <c r="D119" s="139"/>
    </row>
    <row r="120" outlineLevel="1" spans="1:4">
      <c r="A120" s="139"/>
      <c r="B120" s="139"/>
      <c r="C120" s="139"/>
      <c r="D120" s="139"/>
    </row>
    <row r="121" outlineLevel="1" spans="1:4">
      <c r="A121" s="139"/>
      <c r="B121" s="139"/>
      <c r="C121" s="139"/>
      <c r="D121" s="139"/>
    </row>
    <row r="122" outlineLevel="1" spans="1:4">
      <c r="A122" s="139"/>
      <c r="B122" s="139"/>
      <c r="C122" s="139"/>
      <c r="D122" s="139"/>
    </row>
    <row r="123" outlineLevel="1" spans="1:4">
      <c r="A123" s="139"/>
      <c r="B123" s="139"/>
      <c r="C123" s="139"/>
      <c r="D123" s="139"/>
    </row>
    <row r="124" outlineLevel="1" spans="1:4">
      <c r="A124" s="139"/>
      <c r="B124" s="139"/>
      <c r="C124" s="139"/>
      <c r="D124" s="139"/>
    </row>
    <row r="125" outlineLevel="1" spans="1:4">
      <c r="A125" s="139"/>
      <c r="B125" s="139"/>
      <c r="C125" s="139"/>
      <c r="D125" s="139"/>
    </row>
    <row r="126" outlineLevel="1" spans="1:4">
      <c r="A126" s="139"/>
      <c r="B126" s="139"/>
      <c r="C126" s="139"/>
      <c r="D126" s="139"/>
    </row>
    <row r="127" ht="15.75" spans="4:4">
      <c r="D127" s="57"/>
    </row>
    <row r="128" spans="1:4">
      <c r="A128" s="101" t="s">
        <v>136</v>
      </c>
      <c r="B128" s="102"/>
      <c r="C128" s="102"/>
      <c r="D128" s="103"/>
    </row>
    <row r="129" spans="1:4">
      <c r="A129" s="85" t="s">
        <v>137</v>
      </c>
      <c r="B129" s="70" t="s">
        <v>138</v>
      </c>
      <c r="C129" s="70" t="s">
        <v>94</v>
      </c>
      <c r="D129" s="88" t="s">
        <v>78</v>
      </c>
    </row>
    <row r="130" spans="1:8">
      <c r="A130" s="89" t="s">
        <v>79</v>
      </c>
      <c r="B130" s="72" t="s">
        <v>139</v>
      </c>
      <c r="C130" s="149">
        <f>1/12</f>
        <v>0.0833333333333333</v>
      </c>
      <c r="D130" s="108">
        <f>C130*($D$33+$D$66)</f>
        <v>119.126666666667</v>
      </c>
      <c r="E130" s="96"/>
      <c r="F130" s="150"/>
      <c r="G130" s="151"/>
      <c r="H130" s="151"/>
    </row>
    <row r="131" spans="1:4">
      <c r="A131" s="89" t="s">
        <v>81</v>
      </c>
      <c r="B131" s="72" t="s">
        <v>140</v>
      </c>
      <c r="C131" s="149">
        <f>5/30/12</f>
        <v>0.0138888888888889</v>
      </c>
      <c r="D131" s="108">
        <f t="shared" ref="D131:D134" si="2">C131*($D$33+$D$66)</f>
        <v>19.8544444444444</v>
      </c>
    </row>
    <row r="132" spans="1:5">
      <c r="A132" s="89" t="s">
        <v>83</v>
      </c>
      <c r="B132" s="72" t="s">
        <v>141</v>
      </c>
      <c r="C132" s="149">
        <f>5/30/12*0.0157</f>
        <v>0.000218055555555556</v>
      </c>
      <c r="D132" s="108">
        <f t="shared" si="2"/>
        <v>0.311714777777778</v>
      </c>
      <c r="E132" s="152"/>
    </row>
    <row r="133" spans="1:4">
      <c r="A133" s="89" t="s">
        <v>85</v>
      </c>
      <c r="B133" s="72" t="s">
        <v>142</v>
      </c>
      <c r="C133" s="149">
        <f>15/30/12*0.08</f>
        <v>0.00333333333333333</v>
      </c>
      <c r="D133" s="108">
        <f t="shared" si="2"/>
        <v>4.76506666666667</v>
      </c>
    </row>
    <row r="134" spans="1:6">
      <c r="A134" s="89" t="s">
        <v>87</v>
      </c>
      <c r="B134" s="72" t="s">
        <v>143</v>
      </c>
      <c r="C134" s="149">
        <f>(4/12)*((1/12)+(1/3*1/12))*0.0157</f>
        <v>0.000581481481481481</v>
      </c>
      <c r="D134" s="108">
        <f t="shared" si="2"/>
        <v>0.831239407407407</v>
      </c>
      <c r="E134" s="94"/>
      <c r="F134" s="95"/>
    </row>
    <row r="135" spans="1:6">
      <c r="A135" s="89" t="s">
        <v>108</v>
      </c>
      <c r="B135" s="72" t="s">
        <v>144</v>
      </c>
      <c r="C135" s="153"/>
      <c r="D135" s="108">
        <f t="shared" ref="D135:D136" si="3">C135*$D$33</f>
        <v>0</v>
      </c>
      <c r="F135" s="154"/>
    </row>
    <row r="136" ht="14.25" customHeight="1" spans="1:6">
      <c r="A136" s="89" t="s">
        <v>110</v>
      </c>
      <c r="B136" s="72" t="s">
        <v>145</v>
      </c>
      <c r="C136" s="153">
        <f>SUM(C130:C133)*(2/12+1/12/3)</f>
        <v>0.0195948688271605</v>
      </c>
      <c r="D136" s="108">
        <f t="shared" si="3"/>
        <v>28.0112568858025</v>
      </c>
      <c r="F136" s="154"/>
    </row>
    <row r="137" spans="1:6">
      <c r="A137" s="89" t="s">
        <v>112</v>
      </c>
      <c r="B137" s="72" t="s">
        <v>146</v>
      </c>
      <c r="C137" s="153">
        <f>SUM(C130:C134)*C60</f>
        <v>0.0403393268518518</v>
      </c>
      <c r="D137" s="108">
        <f>C137*($D$33+$D$66)</f>
        <v>57.6658745212593</v>
      </c>
      <c r="F137" s="154"/>
    </row>
    <row r="138" spans="1:4">
      <c r="A138" s="109" t="s">
        <v>89</v>
      </c>
      <c r="B138" s="87"/>
      <c r="C138" s="131"/>
      <c r="D138" s="111">
        <f>TRUNC(SUM(D130:D135),2)</f>
        <v>144.88</v>
      </c>
    </row>
    <row r="139" s="54" customFormat="1" ht="5.25" customHeight="1" spans="1:4">
      <c r="A139" s="121"/>
      <c r="B139" s="122"/>
      <c r="D139" s="123"/>
    </row>
    <row r="140" spans="1:4">
      <c r="A140" s="85" t="s">
        <v>147</v>
      </c>
      <c r="B140" s="70" t="s">
        <v>148</v>
      </c>
      <c r="C140" s="33"/>
      <c r="D140" s="88" t="s">
        <v>78</v>
      </c>
    </row>
    <row r="141" spans="1:4">
      <c r="A141" s="89" t="s">
        <v>79</v>
      </c>
      <c r="B141" s="72" t="s">
        <v>149</v>
      </c>
      <c r="C141" s="155"/>
      <c r="D141" s="91">
        <v>0</v>
      </c>
    </row>
    <row r="142" spans="1:4">
      <c r="A142" s="109" t="s">
        <v>150</v>
      </c>
      <c r="B142" s="87"/>
      <c r="C142" s="131"/>
      <c r="D142" s="111">
        <f>SUM(D141)</f>
        <v>0</v>
      </c>
    </row>
    <row r="143" s="54" customFormat="1" ht="5.25" customHeight="1" spans="1:4">
      <c r="A143" s="121"/>
      <c r="B143" s="122"/>
      <c r="D143" s="123"/>
    </row>
    <row r="144" spans="1:4">
      <c r="A144" s="109">
        <v>4</v>
      </c>
      <c r="B144" s="124" t="s">
        <v>151</v>
      </c>
      <c r="C144" s="156"/>
      <c r="D144" s="88" t="s">
        <v>78</v>
      </c>
    </row>
    <row r="145" spans="1:4">
      <c r="A145" s="133" t="s">
        <v>137</v>
      </c>
      <c r="B145" s="157" t="s">
        <v>138</v>
      </c>
      <c r="C145" s="158"/>
      <c r="D145" s="159">
        <f>D138</f>
        <v>144.88</v>
      </c>
    </row>
    <row r="146" spans="1:4">
      <c r="A146" s="133" t="s">
        <v>147</v>
      </c>
      <c r="B146" s="157" t="s">
        <v>148</v>
      </c>
      <c r="C146" s="160"/>
      <c r="D146" s="159">
        <f>D142</f>
        <v>0</v>
      </c>
    </row>
    <row r="147" ht="15.75" spans="1:4">
      <c r="A147" s="98" t="s">
        <v>152</v>
      </c>
      <c r="B147" s="99"/>
      <c r="C147" s="99"/>
      <c r="D147" s="138">
        <f>TRUNC(SUM(D145:D146),2)</f>
        <v>144.88</v>
      </c>
    </row>
    <row r="148" s="55" customFormat="1" ht="15.75" spans="1:10">
      <c r="A148" s="161"/>
      <c r="B148" s="161"/>
      <c r="C148" s="162"/>
      <c r="D148" s="162"/>
      <c r="E148" s="57"/>
      <c r="F148" s="57"/>
      <c r="G148" s="57"/>
      <c r="H148" s="57"/>
      <c r="I148" s="57"/>
      <c r="J148" s="57"/>
    </row>
    <row r="149" s="55" customFormat="1" spans="1:10">
      <c r="A149" s="140" t="s">
        <v>153</v>
      </c>
      <c r="B149" s="141"/>
      <c r="C149" s="141"/>
      <c r="D149" s="142"/>
      <c r="E149" s="57"/>
      <c r="F149" s="57"/>
      <c r="G149" s="163"/>
      <c r="H149" s="57"/>
      <c r="I149" s="57"/>
      <c r="J149" s="57"/>
    </row>
    <row r="150" spans="1:7">
      <c r="A150" s="85">
        <v>5</v>
      </c>
      <c r="B150" s="143" t="s">
        <v>154</v>
      </c>
      <c r="C150" s="131"/>
      <c r="D150" s="88" t="s">
        <v>78</v>
      </c>
      <c r="G150" s="94"/>
    </row>
    <row r="151" spans="1:9">
      <c r="A151" s="89" t="s">
        <v>79</v>
      </c>
      <c r="B151" s="136" t="s">
        <v>155</v>
      </c>
      <c r="C151" s="164"/>
      <c r="D151" s="91">
        <f>Uniformes_EPI_EPC!F189</f>
        <v>123.903333333333</v>
      </c>
      <c r="G151" s="165"/>
      <c r="I151" s="94"/>
    </row>
    <row r="152" spans="1:4">
      <c r="A152" s="89" t="s">
        <v>81</v>
      </c>
      <c r="B152" s="136" t="s">
        <v>156</v>
      </c>
      <c r="C152" s="164"/>
      <c r="D152" s="91">
        <f>Uniformes_EPI_EPC!F191</f>
        <v>15.8558333333333</v>
      </c>
    </row>
    <row r="153" spans="1:7">
      <c r="A153" s="89" t="s">
        <v>83</v>
      </c>
      <c r="B153" s="136" t="s">
        <v>157</v>
      </c>
      <c r="C153" s="164"/>
      <c r="D153" s="91">
        <f>Materiais!F267</f>
        <v>117.136666666667</v>
      </c>
      <c r="G153" s="163"/>
    </row>
    <row r="154" spans="1:7">
      <c r="A154" s="89" t="s">
        <v>85</v>
      </c>
      <c r="B154" s="136" t="s">
        <v>158</v>
      </c>
      <c r="C154" s="164"/>
      <c r="D154" s="166">
        <f>Equipamentos!F182</f>
        <v>34.65</v>
      </c>
      <c r="G154" s="163"/>
    </row>
    <row r="155" spans="1:7">
      <c r="A155" s="89" t="s">
        <v>87</v>
      </c>
      <c r="B155" s="136" t="s">
        <v>159</v>
      </c>
      <c r="C155" s="164"/>
      <c r="D155" s="166"/>
      <c r="G155" s="163"/>
    </row>
    <row r="156" ht="15.75" spans="1:7">
      <c r="A156" s="98" t="s">
        <v>160</v>
      </c>
      <c r="B156" s="99"/>
      <c r="C156" s="147"/>
      <c r="D156" s="138">
        <f>TRUNC(SUM(D151:D155),2)</f>
        <v>291.54</v>
      </c>
      <c r="G156" s="163"/>
    </row>
    <row r="157" ht="15.75" spans="1:4">
      <c r="A157" s="167"/>
      <c r="B157" s="167"/>
      <c r="C157" s="167"/>
      <c r="D157" s="167"/>
    </row>
    <row r="158" s="56" customFormat="1" spans="1:7">
      <c r="A158" s="140" t="s">
        <v>161</v>
      </c>
      <c r="B158" s="141"/>
      <c r="C158" s="141"/>
      <c r="D158" s="142"/>
      <c r="G158" s="168"/>
    </row>
    <row r="159" spans="1:4">
      <c r="A159" s="85">
        <v>6</v>
      </c>
      <c r="B159" s="70" t="s">
        <v>162</v>
      </c>
      <c r="C159" s="70" t="s">
        <v>94</v>
      </c>
      <c r="D159" s="88" t="s">
        <v>78</v>
      </c>
    </row>
    <row r="160" spans="1:4">
      <c r="A160" s="89" t="s">
        <v>79</v>
      </c>
      <c r="B160" s="72" t="s">
        <v>163</v>
      </c>
      <c r="C160" s="120">
        <v>0.05</v>
      </c>
      <c r="D160" s="106">
        <f>C160*(D33+D76+D102+D147+D156)</f>
        <v>166.382</v>
      </c>
    </row>
    <row r="161" spans="1:4">
      <c r="A161" s="89" t="s">
        <v>81</v>
      </c>
      <c r="B161" s="72" t="s">
        <v>164</v>
      </c>
      <c r="C161" s="120">
        <v>0.08</v>
      </c>
      <c r="D161" s="106">
        <f>C161*(D33+D76+D102+D147+D156+D160)</f>
        <v>279.52176</v>
      </c>
    </row>
    <row r="162" customHeight="1" spans="1:4">
      <c r="A162" s="169" t="s">
        <v>165</v>
      </c>
      <c r="B162" s="170"/>
      <c r="C162" s="171">
        <f>SUM(C160:C161)</f>
        <v>0.13</v>
      </c>
      <c r="D162" s="172">
        <f>TRUNC(SUM(D160:D161),2)</f>
        <v>445.9</v>
      </c>
    </row>
    <row r="163" s="54" customFormat="1" ht="14.25" customHeight="1" spans="1:4">
      <c r="A163" s="121"/>
      <c r="B163" s="122"/>
      <c r="D163" s="123"/>
    </row>
    <row r="164" spans="1:4">
      <c r="A164" s="173" t="s">
        <v>83</v>
      </c>
      <c r="B164" s="174" t="s">
        <v>166</v>
      </c>
      <c r="C164" s="175"/>
      <c r="D164" s="176"/>
    </row>
    <row r="165" spans="1:4">
      <c r="A165" s="89" t="s">
        <v>167</v>
      </c>
      <c r="B165" s="72" t="s">
        <v>168</v>
      </c>
      <c r="C165" s="120">
        <f>0.65%+3%</f>
        <v>0.0365</v>
      </c>
      <c r="D165" s="108">
        <f>C165*(D33+D76+D102+D147+D156+D162)/(1-C168)</f>
        <v>150.77636562671</v>
      </c>
    </row>
    <row r="166" spans="1:4">
      <c r="A166" s="89" t="s">
        <v>169</v>
      </c>
      <c r="B166" s="72" t="s">
        <v>170</v>
      </c>
      <c r="C166" s="144">
        <v>0</v>
      </c>
      <c r="D166" s="108">
        <f>C166*(D33+D76+D102+D147+D156+D162)/(1-C168)</f>
        <v>0</v>
      </c>
    </row>
    <row r="167" spans="1:4">
      <c r="A167" s="89" t="s">
        <v>171</v>
      </c>
      <c r="B167" s="72" t="s">
        <v>172</v>
      </c>
      <c r="C167" s="144">
        <v>0.05</v>
      </c>
      <c r="D167" s="108">
        <f>C167*(D33+D76+D102+D147+D156+D162)/(1-C168)</f>
        <v>206.542966611932</v>
      </c>
    </row>
    <row r="168" spans="1:4">
      <c r="A168" s="169" t="s">
        <v>173</v>
      </c>
      <c r="B168" s="177"/>
      <c r="C168" s="171">
        <f>SUM(C165:C167)</f>
        <v>0.0865</v>
      </c>
      <c r="D168" s="178">
        <f>SUM(D165:D167)</f>
        <v>357.319332238643</v>
      </c>
    </row>
    <row r="169" ht="15.75" spans="1:4">
      <c r="A169" s="179" t="s">
        <v>174</v>
      </c>
      <c r="B169" s="180"/>
      <c r="C169" s="148">
        <f>C162+C168</f>
        <v>0.2165</v>
      </c>
      <c r="D169" s="138">
        <f>TRUNC((D168+D162),2)</f>
        <v>803.21</v>
      </c>
    </row>
    <row r="170" s="55" customFormat="1" ht="15.75" spans="1:10">
      <c r="A170" s="181"/>
      <c r="B170" s="161"/>
      <c r="C170" s="182"/>
      <c r="D170" s="183"/>
      <c r="E170" s="57"/>
      <c r="F170" s="57"/>
      <c r="G170" s="57"/>
      <c r="H170" s="57"/>
      <c r="I170" s="57"/>
      <c r="J170" s="57"/>
    </row>
    <row r="171" customHeight="1" spans="1:4">
      <c r="A171" s="140" t="s">
        <v>175</v>
      </c>
      <c r="B171" s="141"/>
      <c r="C171" s="141"/>
      <c r="D171" s="142"/>
    </row>
    <row r="172" customHeight="1" spans="1:4">
      <c r="A172" s="184" t="s">
        <v>176</v>
      </c>
      <c r="B172" s="132"/>
      <c r="C172" s="156"/>
      <c r="D172" s="88" t="s">
        <v>78</v>
      </c>
    </row>
    <row r="173" s="56" customFormat="1" spans="1:4">
      <c r="A173" s="133" t="s">
        <v>79</v>
      </c>
      <c r="B173" s="136" t="s">
        <v>75</v>
      </c>
      <c r="C173" s="164"/>
      <c r="D173" s="108">
        <f>D33</f>
        <v>1429.52</v>
      </c>
    </row>
    <row r="174" customHeight="1" spans="1:4">
      <c r="A174" s="133" t="s">
        <v>81</v>
      </c>
      <c r="B174" s="136" t="s">
        <v>91</v>
      </c>
      <c r="C174" s="164"/>
      <c r="D174" s="108">
        <f>D76</f>
        <v>1370.21</v>
      </c>
    </row>
    <row r="175" spans="1:4">
      <c r="A175" s="133" t="s">
        <v>83</v>
      </c>
      <c r="B175" s="136" t="s">
        <v>127</v>
      </c>
      <c r="C175" s="164"/>
      <c r="D175" s="108">
        <f>D102</f>
        <v>91.49</v>
      </c>
    </row>
    <row r="176" spans="1:4">
      <c r="A176" s="133" t="s">
        <v>85</v>
      </c>
      <c r="B176" s="136" t="s">
        <v>136</v>
      </c>
      <c r="C176" s="164"/>
      <c r="D176" s="108">
        <f>D147</f>
        <v>144.88</v>
      </c>
    </row>
    <row r="177" customHeight="1" spans="1:4">
      <c r="A177" s="133" t="s">
        <v>87</v>
      </c>
      <c r="B177" s="136" t="s">
        <v>153</v>
      </c>
      <c r="C177" s="164"/>
      <c r="D177" s="108">
        <f>D156</f>
        <v>291.54</v>
      </c>
    </row>
    <row r="178" customHeight="1" spans="1:4">
      <c r="A178" s="109" t="s">
        <v>177</v>
      </c>
      <c r="B178" s="87"/>
      <c r="C178" s="87"/>
      <c r="D178" s="111">
        <f>TRUNC(SUM(D173:D177),2)</f>
        <v>3327.64</v>
      </c>
    </row>
    <row r="179" spans="1:4">
      <c r="A179" s="133" t="s">
        <v>108</v>
      </c>
      <c r="B179" s="185" t="s">
        <v>161</v>
      </c>
      <c r="C179" s="185"/>
      <c r="D179" s="108">
        <f>D169</f>
        <v>803.21</v>
      </c>
    </row>
    <row r="180" customHeight="1" spans="1:4">
      <c r="A180" s="98" t="s">
        <v>178</v>
      </c>
      <c r="B180" s="99"/>
      <c r="C180" s="99"/>
      <c r="D180" s="138">
        <f>TRUNC(SUM(D178:D179),2)</f>
        <v>4130.85</v>
      </c>
    </row>
    <row r="181" s="55" customFormat="1" ht="15.75" spans="1:10">
      <c r="A181" s="181"/>
      <c r="B181" s="161"/>
      <c r="C181" s="182"/>
      <c r="D181" s="183"/>
      <c r="E181" s="57"/>
      <c r="F181" s="57"/>
      <c r="G181" s="57"/>
      <c r="H181" s="57"/>
      <c r="I181" s="57"/>
      <c r="J181" s="57"/>
    </row>
    <row r="182" customHeight="1" spans="1:4">
      <c r="A182" s="140" t="s">
        <v>179</v>
      </c>
      <c r="B182" s="141"/>
      <c r="C182" s="141"/>
      <c r="D182" s="142"/>
    </row>
    <row r="183" ht="16.5" customHeight="1" spans="1:6">
      <c r="A183" s="186" t="s">
        <v>180</v>
      </c>
      <c r="B183" s="187" t="s">
        <v>181</v>
      </c>
      <c r="C183" s="188"/>
      <c r="D183" s="108">
        <f>D180</f>
        <v>4130.85</v>
      </c>
      <c r="F183" s="94"/>
    </row>
    <row r="184" customHeight="1" spans="1:4">
      <c r="A184" s="89" t="s">
        <v>182</v>
      </c>
      <c r="B184" s="187" t="s">
        <v>183</v>
      </c>
      <c r="C184" s="188"/>
      <c r="D184" s="189">
        <v>1</v>
      </c>
    </row>
    <row r="185" customHeight="1" spans="1:4">
      <c r="A185" s="98" t="s">
        <v>184</v>
      </c>
      <c r="B185" s="99"/>
      <c r="C185" s="147"/>
      <c r="D185" s="138">
        <f>TRUNC(D183*D184,2)</f>
        <v>4130.85</v>
      </c>
    </row>
  </sheetData>
  <mergeCells count="67">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B155:C155"/>
    <mergeCell ref="A156:C156"/>
    <mergeCell ref="A157:D157"/>
    <mergeCell ref="A158:D158"/>
    <mergeCell ref="A162:B162"/>
    <mergeCell ref="B164:D164"/>
    <mergeCell ref="A168:B168"/>
    <mergeCell ref="A169:B169"/>
    <mergeCell ref="A171:D171"/>
    <mergeCell ref="A172:C172"/>
    <mergeCell ref="B173:C173"/>
    <mergeCell ref="B174:C174"/>
    <mergeCell ref="B175:C175"/>
    <mergeCell ref="B176:C176"/>
    <mergeCell ref="B177:C177"/>
    <mergeCell ref="A178:C178"/>
    <mergeCell ref="B179:C179"/>
    <mergeCell ref="A180:C180"/>
    <mergeCell ref="A182:D182"/>
    <mergeCell ref="B183:C183"/>
    <mergeCell ref="B184:C184"/>
    <mergeCell ref="A185:C185"/>
    <mergeCell ref="A18:D24"/>
    <mergeCell ref="A35:D39"/>
    <mergeCell ref="A47:B49"/>
    <mergeCell ref="A78:D92"/>
    <mergeCell ref="A104:D126"/>
  </mergeCells>
  <pageMargins left="0.511811024" right="0.511811024" top="0.787401575" bottom="0.787401575" header="0.31496062" footer="0.31496062"/>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5"/>
  <sheetViews>
    <sheetView topLeftCell="A73" workbookViewId="0">
      <selection activeCell="C64" sqref="C64"/>
    </sheetView>
  </sheetViews>
  <sheetFormatPr defaultColWidth="9.14285714285714" defaultRowHeight="15"/>
  <cols>
    <col min="1" max="1" width="8" style="57" customWidth="1"/>
    <col min="2" max="2" width="78.5714285714286" style="57" customWidth="1"/>
    <col min="3" max="3" width="17.2857142857143" style="57" customWidth="1"/>
    <col min="4" max="4" width="21.8571428571429" style="58" customWidth="1"/>
    <col min="5" max="6" width="12.1428571428571" style="57" customWidth="1"/>
    <col min="7" max="7" width="9.57142857142857" style="57" customWidth="1"/>
    <col min="8" max="8" width="10.5714285714286" style="57" customWidth="1"/>
    <col min="9" max="16384" width="9.14285714285714" style="57"/>
  </cols>
  <sheetData>
    <row r="2" spans="1:4">
      <c r="A2" s="59" t="s">
        <v>57</v>
      </c>
      <c r="B2" s="60"/>
      <c r="C2" s="61"/>
      <c r="D2" s="62"/>
    </row>
    <row r="3" spans="1:4">
      <c r="A3" s="63" t="s">
        <v>58</v>
      </c>
      <c r="B3" s="64"/>
      <c r="C3" s="64"/>
      <c r="D3" s="65"/>
    </row>
    <row r="4" spans="1:4">
      <c r="A4" s="66" t="s">
        <v>59</v>
      </c>
      <c r="B4" s="64"/>
      <c r="C4" s="64"/>
      <c r="D4" s="65"/>
    </row>
    <row r="5" spans="1:4">
      <c r="A5" s="66" t="s">
        <v>60</v>
      </c>
      <c r="B5" s="64"/>
      <c r="C5" s="64"/>
      <c r="D5" s="65"/>
    </row>
    <row r="6" spans="1:4">
      <c r="A6" s="66" t="s">
        <v>61</v>
      </c>
      <c r="B6" s="64"/>
      <c r="C6" s="64"/>
      <c r="D6" s="65"/>
    </row>
    <row r="7" s="53" customFormat="1" ht="14.25" customHeight="1" spans="1:4">
      <c r="A7" s="67"/>
      <c r="B7" s="68"/>
      <c r="C7" s="67"/>
      <c r="D7" s="69"/>
    </row>
    <row r="8" spans="1:4">
      <c r="A8" s="70" t="s">
        <v>62</v>
      </c>
      <c r="B8" s="70"/>
      <c r="C8" s="70"/>
      <c r="D8" s="70"/>
    </row>
    <row r="9" customHeight="1" spans="1:4">
      <c r="A9" s="71">
        <v>1</v>
      </c>
      <c r="B9" s="72" t="s">
        <v>63</v>
      </c>
      <c r="C9" s="44" t="s">
        <v>64</v>
      </c>
      <c r="D9" s="44"/>
    </row>
    <row r="10" spans="1:4">
      <c r="A10" s="71">
        <v>2</v>
      </c>
      <c r="B10" s="72" t="s">
        <v>65</v>
      </c>
      <c r="C10" s="73">
        <v>45292</v>
      </c>
      <c r="D10" s="73"/>
    </row>
    <row r="11" customHeight="1" spans="1:4">
      <c r="A11" s="71">
        <v>3</v>
      </c>
      <c r="B11" s="72" t="s">
        <v>66</v>
      </c>
      <c r="C11" s="74" t="s">
        <v>196</v>
      </c>
      <c r="D11" s="75"/>
    </row>
    <row r="12" spans="1:4">
      <c r="A12" s="71">
        <v>4</v>
      </c>
      <c r="B12" s="72" t="s">
        <v>68</v>
      </c>
      <c r="C12" s="74" t="s">
        <v>197</v>
      </c>
      <c r="D12" s="75"/>
    </row>
    <row r="13" spans="1:4">
      <c r="A13" s="71">
        <v>5</v>
      </c>
      <c r="B13" s="72" t="s">
        <v>70</v>
      </c>
      <c r="C13" s="76">
        <v>220</v>
      </c>
      <c r="D13" s="77"/>
    </row>
    <row r="14" spans="1:4">
      <c r="A14" s="71">
        <v>6</v>
      </c>
      <c r="B14" s="72" t="s">
        <v>198</v>
      </c>
      <c r="C14" s="78">
        <v>1837.04</v>
      </c>
      <c r="D14" s="78"/>
    </row>
    <row r="15" ht="17.25" customHeight="1" spans="1:4">
      <c r="A15" s="71">
        <v>7</v>
      </c>
      <c r="B15" s="72" t="s">
        <v>72</v>
      </c>
      <c r="C15" s="76">
        <v>12</v>
      </c>
      <c r="D15" s="77"/>
    </row>
    <row r="16" ht="17.25" customHeight="1" spans="1:4">
      <c r="A16" s="71">
        <v>8</v>
      </c>
      <c r="B16" s="72" t="s">
        <v>73</v>
      </c>
      <c r="C16" s="76">
        <v>1</v>
      </c>
      <c r="D16" s="77"/>
    </row>
    <row r="17" spans="1:9">
      <c r="A17" s="79"/>
      <c r="F17" s="80"/>
      <c r="G17" s="80"/>
      <c r="H17" s="80"/>
      <c r="I17" s="80"/>
    </row>
    <row r="18" spans="1:9">
      <c r="A18" s="81" t="s">
        <v>74</v>
      </c>
      <c r="B18" s="81"/>
      <c r="C18" s="81"/>
      <c r="D18" s="81"/>
      <c r="F18" s="80"/>
      <c r="G18" s="80"/>
      <c r="H18" s="80"/>
      <c r="I18" s="80"/>
    </row>
    <row r="19" outlineLevel="1" spans="1:9">
      <c r="A19" s="81"/>
      <c r="B19" s="81"/>
      <c r="C19" s="81"/>
      <c r="D19" s="81"/>
      <c r="F19" s="80"/>
      <c r="G19" s="80"/>
      <c r="H19" s="80"/>
      <c r="I19" s="80"/>
    </row>
    <row r="20" outlineLevel="1" spans="1:9">
      <c r="A20" s="81"/>
      <c r="B20" s="81"/>
      <c r="C20" s="81"/>
      <c r="D20" s="81"/>
      <c r="F20" s="80"/>
      <c r="G20" s="80"/>
      <c r="H20" s="80"/>
      <c r="I20" s="80"/>
    </row>
    <row r="21" outlineLevel="1" spans="1:9">
      <c r="A21" s="81"/>
      <c r="B21" s="81"/>
      <c r="C21" s="81"/>
      <c r="D21" s="81"/>
      <c r="F21" s="80"/>
      <c r="G21" s="80"/>
      <c r="H21" s="80"/>
      <c r="I21" s="80"/>
    </row>
    <row r="22" outlineLevel="1" spans="1:9">
      <c r="A22" s="81"/>
      <c r="B22" s="81"/>
      <c r="C22" s="81"/>
      <c r="D22" s="81"/>
      <c r="F22" s="80"/>
      <c r="G22" s="80"/>
      <c r="H22" s="80"/>
      <c r="I22" s="80"/>
    </row>
    <row r="23" outlineLevel="1" spans="1:9">
      <c r="A23" s="81"/>
      <c r="B23" s="81"/>
      <c r="C23" s="81"/>
      <c r="D23" s="81"/>
      <c r="F23" s="80"/>
      <c r="G23" s="80"/>
      <c r="H23" s="80"/>
      <c r="I23" s="80"/>
    </row>
    <row r="24" outlineLevel="1" spans="1:9">
      <c r="A24" s="81"/>
      <c r="B24" s="81"/>
      <c r="C24" s="81"/>
      <c r="D24" s="81"/>
      <c r="F24" s="80"/>
      <c r="G24" s="80"/>
      <c r="H24" s="80"/>
      <c r="I24" s="80"/>
    </row>
    <row r="25" ht="15.75"/>
    <row r="26" spans="1:4">
      <c r="A26" s="82" t="s">
        <v>75</v>
      </c>
      <c r="B26" s="83"/>
      <c r="C26" s="83"/>
      <c r="D26" s="84"/>
    </row>
    <row r="27" spans="1:4">
      <c r="A27" s="85" t="s">
        <v>76</v>
      </c>
      <c r="B27" s="86" t="s">
        <v>77</v>
      </c>
      <c r="C27" s="87"/>
      <c r="D27" s="88" t="s">
        <v>78</v>
      </c>
    </row>
    <row r="28" spans="1:4">
      <c r="A28" s="89" t="s">
        <v>79</v>
      </c>
      <c r="B28" s="90" t="s">
        <v>80</v>
      </c>
      <c r="C28" s="71"/>
      <c r="D28" s="91">
        <f>C14</f>
        <v>1837.04</v>
      </c>
    </row>
    <row r="29" spans="1:4">
      <c r="A29" s="89" t="s">
        <v>81</v>
      </c>
      <c r="B29" s="90" t="s">
        <v>199</v>
      </c>
      <c r="C29" s="92">
        <v>0.3</v>
      </c>
      <c r="D29" s="91">
        <f>D28*C29</f>
        <v>551.112</v>
      </c>
    </row>
    <row r="30" spans="1:7">
      <c r="A30" s="89" t="s">
        <v>83</v>
      </c>
      <c r="B30" s="90" t="s">
        <v>84</v>
      </c>
      <c r="C30" s="93"/>
      <c r="D30" s="91"/>
      <c r="E30" s="94"/>
      <c r="G30" s="95"/>
    </row>
    <row r="31" spans="1:5">
      <c r="A31" s="89" t="s">
        <v>85</v>
      </c>
      <c r="B31" s="90" t="s">
        <v>86</v>
      </c>
      <c r="C31" s="72"/>
      <c r="D31" s="91"/>
      <c r="E31" s="96"/>
    </row>
    <row r="32" spans="1:7">
      <c r="A32" s="71" t="s">
        <v>87</v>
      </c>
      <c r="B32" s="57" t="s">
        <v>88</v>
      </c>
      <c r="C32" s="97"/>
      <c r="D32" s="91"/>
      <c r="G32" s="94"/>
    </row>
    <row r="33" ht="15.75" customHeight="1" spans="1:6">
      <c r="A33" s="98" t="s">
        <v>89</v>
      </c>
      <c r="B33" s="99"/>
      <c r="C33" s="99"/>
      <c r="D33" s="100">
        <f>TRUNC(SUM(D28:D32),2)</f>
        <v>2388.15</v>
      </c>
      <c r="F33" s="94"/>
    </row>
    <row r="34" ht="15.75" customHeight="1" spans="4:4">
      <c r="D34" s="57"/>
    </row>
    <row r="35" ht="15.75" customHeight="1" spans="1:4">
      <c r="A35" s="81" t="s">
        <v>90</v>
      </c>
      <c r="B35" s="81"/>
      <c r="C35" s="81"/>
      <c r="D35" s="81"/>
    </row>
    <row r="36" ht="15.75" customHeight="1" outlineLevel="1" spans="1:4">
      <c r="A36" s="81"/>
      <c r="B36" s="81"/>
      <c r="C36" s="81"/>
      <c r="D36" s="81"/>
    </row>
    <row r="37" ht="15.75" customHeight="1" outlineLevel="1" spans="1:4">
      <c r="A37" s="81"/>
      <c r="B37" s="81"/>
      <c r="C37" s="81"/>
      <c r="D37" s="81"/>
    </row>
    <row r="38" ht="15.75" customHeight="1" outlineLevel="1" spans="1:4">
      <c r="A38" s="81"/>
      <c r="B38" s="81"/>
      <c r="C38" s="81"/>
      <c r="D38" s="81"/>
    </row>
    <row r="39" ht="15.75" customHeight="1" outlineLevel="1" spans="1:4">
      <c r="A39" s="81"/>
      <c r="B39" s="81"/>
      <c r="C39" s="81"/>
      <c r="D39" s="81"/>
    </row>
    <row r="40" ht="15.75" customHeight="1" spans="4:4">
      <c r="D40" s="57"/>
    </row>
    <row r="41" spans="1:4">
      <c r="A41" s="101" t="s">
        <v>91</v>
      </c>
      <c r="B41" s="102"/>
      <c r="C41" s="102"/>
      <c r="D41" s="103"/>
    </row>
    <row r="42" spans="1:4">
      <c r="A42" s="85" t="s">
        <v>92</v>
      </c>
      <c r="B42" s="104" t="s">
        <v>93</v>
      </c>
      <c r="C42" s="70" t="s">
        <v>94</v>
      </c>
      <c r="D42" s="88" t="s">
        <v>78</v>
      </c>
    </row>
    <row r="43" spans="1:4">
      <c r="A43" s="89" t="s">
        <v>79</v>
      </c>
      <c r="B43" s="72" t="s">
        <v>95</v>
      </c>
      <c r="C43" s="105">
        <f>1/12</f>
        <v>0.0833333333333333</v>
      </c>
      <c r="D43" s="106">
        <f>C43*D33</f>
        <v>199.0125</v>
      </c>
    </row>
    <row r="44" spans="1:4">
      <c r="A44" s="89" t="s">
        <v>81</v>
      </c>
      <c r="B44" s="72" t="s">
        <v>96</v>
      </c>
      <c r="C44" s="107">
        <f>(1/3)/12</f>
        <v>0.0277777777777778</v>
      </c>
      <c r="D44" s="108">
        <f>C44*D33</f>
        <v>66.3375</v>
      </c>
    </row>
    <row r="45" customHeight="1" spans="1:4">
      <c r="A45" s="109" t="s">
        <v>97</v>
      </c>
      <c r="B45" s="87"/>
      <c r="C45" s="110">
        <f>SUM(C43:C44)</f>
        <v>0.111111111111111</v>
      </c>
      <c r="D45" s="111">
        <f>TRUNC(SUM(D43:D44),2)</f>
        <v>265.35</v>
      </c>
    </row>
    <row r="46" s="54" customFormat="1" customHeight="1" spans="1:4">
      <c r="A46" s="112"/>
      <c r="B46" s="52"/>
      <c r="C46" s="57"/>
      <c r="D46" s="113"/>
    </row>
    <row r="47" s="54" customFormat="1" customHeight="1" spans="1:4">
      <c r="A47" s="114" t="s">
        <v>98</v>
      </c>
      <c r="B47" s="115"/>
      <c r="C47" s="116" t="s">
        <v>99</v>
      </c>
      <c r="D47" s="117">
        <f>D33</f>
        <v>2388.15</v>
      </c>
    </row>
    <row r="48" s="54" customFormat="1" customHeight="1" spans="1:4">
      <c r="A48" s="114"/>
      <c r="B48" s="115"/>
      <c r="C48" s="116" t="s">
        <v>100</v>
      </c>
      <c r="D48" s="117">
        <f>D45</f>
        <v>265.35</v>
      </c>
    </row>
    <row r="49" s="54" customFormat="1" customHeight="1" spans="1:4">
      <c r="A49" s="114"/>
      <c r="B49" s="115"/>
      <c r="C49" s="116" t="s">
        <v>37</v>
      </c>
      <c r="D49" s="118">
        <f>TRUNC(SUM(D47:D48),2)</f>
        <v>2653.5</v>
      </c>
    </row>
    <row r="50" s="54" customFormat="1" customHeight="1" spans="1:4">
      <c r="A50" s="112"/>
      <c r="B50" s="52"/>
      <c r="C50" s="57"/>
      <c r="D50" s="113"/>
    </row>
    <row r="51" ht="30" spans="1:4">
      <c r="A51" s="85" t="s">
        <v>101</v>
      </c>
      <c r="B51" s="104" t="s">
        <v>102</v>
      </c>
      <c r="C51" s="70" t="s">
        <v>94</v>
      </c>
      <c r="D51" s="88" t="s">
        <v>78</v>
      </c>
    </row>
    <row r="52" spans="1:4">
      <c r="A52" s="89" t="s">
        <v>79</v>
      </c>
      <c r="B52" s="72" t="s">
        <v>103</v>
      </c>
      <c r="C52" s="107">
        <v>0.2</v>
      </c>
      <c r="D52" s="119">
        <f>C52*$D$49</f>
        <v>530.7</v>
      </c>
    </row>
    <row r="53" spans="1:4">
      <c r="A53" s="89" t="s">
        <v>81</v>
      </c>
      <c r="B53" s="72" t="s">
        <v>104</v>
      </c>
      <c r="C53" s="107">
        <v>0.025</v>
      </c>
      <c r="D53" s="119">
        <f t="shared" ref="D53:D59" si="0">C53*$D$49</f>
        <v>66.3375</v>
      </c>
    </row>
    <row r="54" spans="1:4">
      <c r="A54" s="89" t="s">
        <v>83</v>
      </c>
      <c r="B54" s="72" t="s">
        <v>105</v>
      </c>
      <c r="C54" s="120">
        <f>3%*2</f>
        <v>0.06</v>
      </c>
      <c r="D54" s="119">
        <f t="shared" si="0"/>
        <v>159.21</v>
      </c>
    </row>
    <row r="55" spans="1:4">
      <c r="A55" s="89" t="s">
        <v>85</v>
      </c>
      <c r="B55" s="72" t="s">
        <v>106</v>
      </c>
      <c r="C55" s="107">
        <v>0.015</v>
      </c>
      <c r="D55" s="119">
        <f t="shared" si="0"/>
        <v>39.8025</v>
      </c>
    </row>
    <row r="56" spans="1:4">
      <c r="A56" s="89" t="s">
        <v>87</v>
      </c>
      <c r="B56" s="72" t="s">
        <v>107</v>
      </c>
      <c r="C56" s="107">
        <v>0.01</v>
      </c>
      <c r="D56" s="119">
        <f t="shared" si="0"/>
        <v>26.535</v>
      </c>
    </row>
    <row r="57" spans="1:4">
      <c r="A57" s="89" t="s">
        <v>108</v>
      </c>
      <c r="B57" s="72" t="s">
        <v>109</v>
      </c>
      <c r="C57" s="107">
        <v>0.006</v>
      </c>
      <c r="D57" s="119">
        <f t="shared" si="0"/>
        <v>15.921</v>
      </c>
    </row>
    <row r="58" spans="1:4">
      <c r="A58" s="89" t="s">
        <v>110</v>
      </c>
      <c r="B58" s="72" t="s">
        <v>111</v>
      </c>
      <c r="C58" s="107">
        <v>0.002</v>
      </c>
      <c r="D58" s="119">
        <f t="shared" si="0"/>
        <v>5.307</v>
      </c>
    </row>
    <row r="59" spans="1:4">
      <c r="A59" s="89" t="s">
        <v>112</v>
      </c>
      <c r="B59" s="72" t="s">
        <v>113</v>
      </c>
      <c r="C59" s="107">
        <v>0.08</v>
      </c>
      <c r="D59" s="119">
        <f t="shared" si="0"/>
        <v>212.28</v>
      </c>
    </row>
    <row r="60" spans="1:4">
      <c r="A60" s="85" t="s">
        <v>114</v>
      </c>
      <c r="B60" s="70"/>
      <c r="C60" s="110">
        <f>SUM(C52:C59)</f>
        <v>0.398</v>
      </c>
      <c r="D60" s="111">
        <f>TRUNC(SUM(D52:D59),2)</f>
        <v>1056.09</v>
      </c>
    </row>
    <row r="61" s="54" customFormat="1" ht="12" customHeight="1" spans="1:4">
      <c r="A61" s="121"/>
      <c r="B61" s="122"/>
      <c r="D61" s="123"/>
    </row>
    <row r="62" spans="1:4">
      <c r="A62" s="85" t="s">
        <v>115</v>
      </c>
      <c r="B62" s="124" t="s">
        <v>116</v>
      </c>
      <c r="C62" s="70"/>
      <c r="D62" s="125" t="s">
        <v>78</v>
      </c>
    </row>
    <row r="63" spans="1:4">
      <c r="A63" s="89" t="s">
        <v>79</v>
      </c>
      <c r="B63" s="72" t="s">
        <v>117</v>
      </c>
      <c r="C63" s="126">
        <v>5.1</v>
      </c>
      <c r="D63" s="91">
        <f>IF(C63=0,0,(C63*15*2)-0.06*C14)</f>
        <v>42.7776</v>
      </c>
    </row>
    <row r="64" spans="1:4">
      <c r="A64" s="127" t="s">
        <v>81</v>
      </c>
      <c r="B64" s="128" t="s">
        <v>118</v>
      </c>
      <c r="C64" s="126">
        <v>25</v>
      </c>
      <c r="D64" s="91">
        <f>(22*C64)-0.2*(22*C64)</f>
        <v>440</v>
      </c>
    </row>
    <row r="65" spans="1:4">
      <c r="A65" s="89" t="s">
        <v>83</v>
      </c>
      <c r="B65" s="72" t="s">
        <v>119</v>
      </c>
      <c r="C65" s="126"/>
      <c r="D65" s="91">
        <v>44</v>
      </c>
    </row>
    <row r="66" spans="1:4">
      <c r="A66" s="71" t="s">
        <v>85</v>
      </c>
      <c r="B66" s="72" t="s">
        <v>120</v>
      </c>
      <c r="C66" s="129">
        <v>0</v>
      </c>
      <c r="D66" s="78">
        <f>SUM(D28:D29)/220*1.5*C66</f>
        <v>0</v>
      </c>
    </row>
    <row r="67" spans="1:4">
      <c r="A67" s="71" t="s">
        <v>87</v>
      </c>
      <c r="B67" s="72" t="s">
        <v>121</v>
      </c>
      <c r="C67" s="130"/>
      <c r="D67" s="78">
        <v>22</v>
      </c>
    </row>
    <row r="68" spans="1:4">
      <c r="A68" s="71" t="s">
        <v>108</v>
      </c>
      <c r="B68" s="72" t="s">
        <v>122</v>
      </c>
      <c r="C68" s="130"/>
      <c r="D68" s="78">
        <v>6</v>
      </c>
    </row>
    <row r="69" spans="1:4">
      <c r="A69" s="71" t="s">
        <v>110</v>
      </c>
      <c r="B69" s="72" t="s">
        <v>88</v>
      </c>
      <c r="C69" s="130"/>
      <c r="D69" s="78"/>
    </row>
    <row r="70" spans="1:4">
      <c r="A70" s="109" t="s">
        <v>123</v>
      </c>
      <c r="B70" s="87"/>
      <c r="C70" s="131"/>
      <c r="D70" s="111">
        <f>TRUNC(SUM(D63:D69),2)</f>
        <v>554.77</v>
      </c>
    </row>
    <row r="71" s="54" customFormat="1" ht="13.5" customHeight="1" spans="1:4">
      <c r="A71" s="121"/>
      <c r="B71" s="122"/>
      <c r="D71" s="123"/>
    </row>
    <row r="72" customHeight="1" spans="1:4">
      <c r="A72" s="109">
        <v>2</v>
      </c>
      <c r="B72" s="124" t="s">
        <v>124</v>
      </c>
      <c r="C72" s="132"/>
      <c r="D72" s="88" t="s">
        <v>78</v>
      </c>
    </row>
    <row r="73" spans="1:4">
      <c r="A73" s="133" t="s">
        <v>92</v>
      </c>
      <c r="B73" s="134" t="s">
        <v>93</v>
      </c>
      <c r="C73" s="135"/>
      <c r="D73" s="108">
        <f>D45</f>
        <v>265.35</v>
      </c>
    </row>
    <row r="74" spans="1:4">
      <c r="A74" s="133" t="s">
        <v>101</v>
      </c>
      <c r="B74" s="136" t="s">
        <v>102</v>
      </c>
      <c r="C74" s="137"/>
      <c r="D74" s="108">
        <f>D60</f>
        <v>1056.09</v>
      </c>
    </row>
    <row r="75" spans="1:4">
      <c r="A75" s="133" t="s">
        <v>115</v>
      </c>
      <c r="B75" s="136" t="s">
        <v>116</v>
      </c>
      <c r="C75" s="137"/>
      <c r="D75" s="108">
        <f>D70</f>
        <v>554.77</v>
      </c>
    </row>
    <row r="76" ht="15.75" spans="1:4">
      <c r="A76" s="98" t="s">
        <v>125</v>
      </c>
      <c r="B76" s="99"/>
      <c r="C76" s="99"/>
      <c r="D76" s="138">
        <f>TRUNC(SUM(D73:D75),2)</f>
        <v>1876.21</v>
      </c>
    </row>
    <row r="77" spans="4:4">
      <c r="D77" s="57"/>
    </row>
    <row r="78" spans="1:4">
      <c r="A78" s="139" t="s">
        <v>126</v>
      </c>
      <c r="B78" s="139"/>
      <c r="C78" s="139"/>
      <c r="D78" s="139"/>
    </row>
    <row r="79" outlineLevel="1" spans="1:4">
      <c r="A79" s="139"/>
      <c r="B79" s="139"/>
      <c r="C79" s="139"/>
      <c r="D79" s="139"/>
    </row>
    <row r="80" outlineLevel="1" spans="1:4">
      <c r="A80" s="139"/>
      <c r="B80" s="139"/>
      <c r="C80" s="139"/>
      <c r="D80" s="139"/>
    </row>
    <row r="81" outlineLevel="1" spans="1:4">
      <c r="A81" s="139"/>
      <c r="B81" s="139"/>
      <c r="C81" s="139"/>
      <c r="D81" s="139"/>
    </row>
    <row r="82" outlineLevel="1" spans="1:4">
      <c r="A82" s="139"/>
      <c r="B82" s="139"/>
      <c r="C82" s="139"/>
      <c r="D82" s="139"/>
    </row>
    <row r="83" outlineLevel="1" spans="1:4">
      <c r="A83" s="139"/>
      <c r="B83" s="139"/>
      <c r="C83" s="139"/>
      <c r="D83" s="139"/>
    </row>
    <row r="84" outlineLevel="1" spans="1:4">
      <c r="A84" s="139"/>
      <c r="B84" s="139"/>
      <c r="C84" s="139"/>
      <c r="D84" s="139"/>
    </row>
    <row r="85" outlineLevel="1" spans="1:4">
      <c r="A85" s="139"/>
      <c r="B85" s="139"/>
      <c r="C85" s="139"/>
      <c r="D85" s="139"/>
    </row>
    <row r="86" outlineLevel="1" spans="1:4">
      <c r="A86" s="139"/>
      <c r="B86" s="139"/>
      <c r="C86" s="139"/>
      <c r="D86" s="139"/>
    </row>
    <row r="87" outlineLevel="1" spans="1:4">
      <c r="A87" s="139"/>
      <c r="B87" s="139"/>
      <c r="C87" s="139"/>
      <c r="D87" s="139"/>
    </row>
    <row r="88" outlineLevel="1" spans="1:4">
      <c r="A88" s="139"/>
      <c r="B88" s="139"/>
      <c r="C88" s="139"/>
      <c r="D88" s="139"/>
    </row>
    <row r="89" outlineLevel="1" spans="1:4">
      <c r="A89" s="139"/>
      <c r="B89" s="139"/>
      <c r="C89" s="139"/>
      <c r="D89" s="139"/>
    </row>
    <row r="90" outlineLevel="1" spans="1:4">
      <c r="A90" s="139"/>
      <c r="B90" s="139"/>
      <c r="C90" s="139"/>
      <c r="D90" s="139"/>
    </row>
    <row r="91" outlineLevel="1" spans="1:4">
      <c r="A91" s="139"/>
      <c r="B91" s="139"/>
      <c r="C91" s="139"/>
      <c r="D91" s="139"/>
    </row>
    <row r="92" outlineLevel="1" spans="1:4">
      <c r="A92" s="139"/>
      <c r="B92" s="139"/>
      <c r="C92" s="139"/>
      <c r="D92" s="139"/>
    </row>
    <row r="93" ht="15.75" spans="4:4">
      <c r="D93" s="57"/>
    </row>
    <row r="94" spans="1:4">
      <c r="A94" s="140" t="s">
        <v>127</v>
      </c>
      <c r="B94" s="141"/>
      <c r="C94" s="141"/>
      <c r="D94" s="142"/>
    </row>
    <row r="95" spans="1:4">
      <c r="A95" s="85">
        <v>3</v>
      </c>
      <c r="B95" s="143" t="s">
        <v>128</v>
      </c>
      <c r="C95" s="70" t="s">
        <v>94</v>
      </c>
      <c r="D95" s="88" t="s">
        <v>78</v>
      </c>
    </row>
    <row r="96" customHeight="1" spans="1:4">
      <c r="A96" s="89" t="s">
        <v>79</v>
      </c>
      <c r="B96" s="90" t="s">
        <v>129</v>
      </c>
      <c r="C96" s="144">
        <f>1/12*2%</f>
        <v>0.00166666666666667</v>
      </c>
      <c r="D96" s="108">
        <f>C96*$D$33</f>
        <v>3.98025</v>
      </c>
    </row>
    <row r="97" customHeight="1" spans="1:4">
      <c r="A97" s="89" t="s">
        <v>81</v>
      </c>
      <c r="B97" s="90" t="s">
        <v>130</v>
      </c>
      <c r="C97" s="145">
        <f>C96*8%</f>
        <v>0.000133333333333333</v>
      </c>
      <c r="D97" s="108">
        <f t="shared" ref="D97:D101" si="1">C97*$D$33</f>
        <v>0.31842</v>
      </c>
    </row>
    <row r="98" customHeight="1" spans="1:5">
      <c r="A98" s="89" t="s">
        <v>83</v>
      </c>
      <c r="B98" s="90" t="s">
        <v>131</v>
      </c>
      <c r="C98" s="144">
        <f>0.08*0.4*0.9*(1+2/12+(1/3*1/12))</f>
        <v>0.0344</v>
      </c>
      <c r="D98" s="108">
        <f t="shared" si="1"/>
        <v>82.15236</v>
      </c>
      <c r="E98" s="146"/>
    </row>
    <row r="99" customHeight="1" spans="1:4">
      <c r="A99" s="89" t="s">
        <v>85</v>
      </c>
      <c r="B99" s="90" t="s">
        <v>132</v>
      </c>
      <c r="C99" s="144">
        <f>(7/30)/12</f>
        <v>0.0194444444444444</v>
      </c>
      <c r="D99" s="108">
        <f t="shared" si="1"/>
        <v>46.43625</v>
      </c>
    </row>
    <row r="100" customHeight="1" spans="1:4">
      <c r="A100" s="89" t="s">
        <v>87</v>
      </c>
      <c r="B100" s="90" t="s">
        <v>133</v>
      </c>
      <c r="C100" s="144">
        <f>C60*C99</f>
        <v>0.00773888888888889</v>
      </c>
      <c r="D100" s="108">
        <f t="shared" si="1"/>
        <v>18.4816275</v>
      </c>
    </row>
    <row r="101" customHeight="1" spans="1:4">
      <c r="A101" s="89" t="s">
        <v>108</v>
      </c>
      <c r="B101" s="90" t="s">
        <v>134</v>
      </c>
      <c r="C101" s="145">
        <f>C99*0.08*0.4</f>
        <v>0.000622222222222222</v>
      </c>
      <c r="D101" s="108">
        <f t="shared" si="1"/>
        <v>1.48596</v>
      </c>
    </row>
    <row r="102" ht="15.75" spans="1:4">
      <c r="A102" s="98" t="s">
        <v>123</v>
      </c>
      <c r="B102" s="147"/>
      <c r="C102" s="148">
        <f>SUM(C96:C101)</f>
        <v>0.0640055555555556</v>
      </c>
      <c r="D102" s="138">
        <f>TRUNC(SUM(D96:D101),2)</f>
        <v>152.85</v>
      </c>
    </row>
    <row r="103" spans="4:4">
      <c r="D103" s="57"/>
    </row>
    <row r="104" spans="1:4">
      <c r="A104" s="139" t="s">
        <v>135</v>
      </c>
      <c r="B104" s="139"/>
      <c r="C104" s="139"/>
      <c r="D104" s="139"/>
    </row>
    <row r="105" outlineLevel="1" spans="1:4">
      <c r="A105" s="139"/>
      <c r="B105" s="139"/>
      <c r="C105" s="139"/>
      <c r="D105" s="139"/>
    </row>
    <row r="106" outlineLevel="1" spans="1:4">
      <c r="A106" s="139"/>
      <c r="B106" s="139"/>
      <c r="C106" s="139"/>
      <c r="D106" s="139"/>
    </row>
    <row r="107" outlineLevel="1" spans="1:4">
      <c r="A107" s="139"/>
      <c r="B107" s="139"/>
      <c r="C107" s="139"/>
      <c r="D107" s="139"/>
    </row>
    <row r="108" outlineLevel="1" spans="1:4">
      <c r="A108" s="139"/>
      <c r="B108" s="139"/>
      <c r="C108" s="139"/>
      <c r="D108" s="139"/>
    </row>
    <row r="109" outlineLevel="1" spans="1:4">
      <c r="A109" s="139"/>
      <c r="B109" s="139"/>
      <c r="C109" s="139"/>
      <c r="D109" s="139"/>
    </row>
    <row r="110" outlineLevel="1" spans="1:4">
      <c r="A110" s="139"/>
      <c r="B110" s="139"/>
      <c r="C110" s="139"/>
      <c r="D110" s="139"/>
    </row>
    <row r="111" outlineLevel="1" spans="1:4">
      <c r="A111" s="139"/>
      <c r="B111" s="139"/>
      <c r="C111" s="139"/>
      <c r="D111" s="139"/>
    </row>
    <row r="112" outlineLevel="1" spans="1:4">
      <c r="A112" s="139"/>
      <c r="B112" s="139"/>
      <c r="C112" s="139"/>
      <c r="D112" s="139"/>
    </row>
    <row r="113" outlineLevel="1" spans="1:4">
      <c r="A113" s="139"/>
      <c r="B113" s="139"/>
      <c r="C113" s="139"/>
      <c r="D113" s="139"/>
    </row>
    <row r="114" outlineLevel="1" spans="1:4">
      <c r="A114" s="139"/>
      <c r="B114" s="139"/>
      <c r="C114" s="139"/>
      <c r="D114" s="139"/>
    </row>
    <row r="115" outlineLevel="1" spans="1:4">
      <c r="A115" s="139"/>
      <c r="B115" s="139"/>
      <c r="C115" s="139"/>
      <c r="D115" s="139"/>
    </row>
    <row r="116" outlineLevel="1" spans="1:4">
      <c r="A116" s="139"/>
      <c r="B116" s="139"/>
      <c r="C116" s="139"/>
      <c r="D116" s="139"/>
    </row>
    <row r="117" outlineLevel="1" spans="1:4">
      <c r="A117" s="139"/>
      <c r="B117" s="139"/>
      <c r="C117" s="139"/>
      <c r="D117" s="139"/>
    </row>
    <row r="118" outlineLevel="1" spans="1:4">
      <c r="A118" s="139"/>
      <c r="B118" s="139"/>
      <c r="C118" s="139"/>
      <c r="D118" s="139"/>
    </row>
    <row r="119" outlineLevel="1" spans="1:4">
      <c r="A119" s="139"/>
      <c r="B119" s="139"/>
      <c r="C119" s="139"/>
      <c r="D119" s="139"/>
    </row>
    <row r="120" outlineLevel="1" spans="1:4">
      <c r="A120" s="139"/>
      <c r="B120" s="139"/>
      <c r="C120" s="139"/>
      <c r="D120" s="139"/>
    </row>
    <row r="121" outlineLevel="1" spans="1:4">
      <c r="A121" s="139"/>
      <c r="B121" s="139"/>
      <c r="C121" s="139"/>
      <c r="D121" s="139"/>
    </row>
    <row r="122" outlineLevel="1" spans="1:4">
      <c r="A122" s="139"/>
      <c r="B122" s="139"/>
      <c r="C122" s="139"/>
      <c r="D122" s="139"/>
    </row>
    <row r="123" outlineLevel="1" spans="1:4">
      <c r="A123" s="139"/>
      <c r="B123" s="139"/>
      <c r="C123" s="139"/>
      <c r="D123" s="139"/>
    </row>
    <row r="124" outlineLevel="1" spans="1:4">
      <c r="A124" s="139"/>
      <c r="B124" s="139"/>
      <c r="C124" s="139"/>
      <c r="D124" s="139"/>
    </row>
    <row r="125" outlineLevel="1" spans="1:4">
      <c r="A125" s="139"/>
      <c r="B125" s="139"/>
      <c r="C125" s="139"/>
      <c r="D125" s="139"/>
    </row>
    <row r="126" outlineLevel="1" spans="1:4">
      <c r="A126" s="139"/>
      <c r="B126" s="139"/>
      <c r="C126" s="139"/>
      <c r="D126" s="139"/>
    </row>
    <row r="127" ht="15.75" spans="4:4">
      <c r="D127" s="57"/>
    </row>
    <row r="128" spans="1:4">
      <c r="A128" s="101" t="s">
        <v>136</v>
      </c>
      <c r="B128" s="102"/>
      <c r="C128" s="102"/>
      <c r="D128" s="103"/>
    </row>
    <row r="129" spans="1:4">
      <c r="A129" s="85" t="s">
        <v>137</v>
      </c>
      <c r="B129" s="70" t="s">
        <v>138</v>
      </c>
      <c r="C129" s="70" t="s">
        <v>94</v>
      </c>
      <c r="D129" s="88" t="s">
        <v>78</v>
      </c>
    </row>
    <row r="130" spans="1:8">
      <c r="A130" s="89" t="s">
        <v>79</v>
      </c>
      <c r="B130" s="72" t="s">
        <v>139</v>
      </c>
      <c r="C130" s="149">
        <f>1/12</f>
        <v>0.0833333333333333</v>
      </c>
      <c r="D130" s="108">
        <f>C130*($D$33+$D$66)</f>
        <v>199.0125</v>
      </c>
      <c r="E130" s="96"/>
      <c r="F130" s="150"/>
      <c r="G130" s="151"/>
      <c r="H130" s="151"/>
    </row>
    <row r="131" spans="1:4">
      <c r="A131" s="89" t="s">
        <v>81</v>
      </c>
      <c r="B131" s="72" t="s">
        <v>140</v>
      </c>
      <c r="C131" s="149">
        <f>5/30/12</f>
        <v>0.0138888888888889</v>
      </c>
      <c r="D131" s="108">
        <f t="shared" ref="D131:D134" si="2">C131*($D$33+$D$66)</f>
        <v>33.16875</v>
      </c>
    </row>
    <row r="132" spans="1:5">
      <c r="A132" s="89" t="s">
        <v>83</v>
      </c>
      <c r="B132" s="72" t="s">
        <v>141</v>
      </c>
      <c r="C132" s="149">
        <f>5/30/12*0.0157</f>
        <v>0.000218055555555556</v>
      </c>
      <c r="D132" s="108">
        <f t="shared" si="2"/>
        <v>0.520749375</v>
      </c>
      <c r="E132" s="152"/>
    </row>
    <row r="133" spans="1:4">
      <c r="A133" s="89" t="s">
        <v>85</v>
      </c>
      <c r="B133" s="72" t="s">
        <v>142</v>
      </c>
      <c r="C133" s="149">
        <f>15/30/12*0.08</f>
        <v>0.00333333333333333</v>
      </c>
      <c r="D133" s="108">
        <f t="shared" si="2"/>
        <v>7.9605</v>
      </c>
    </row>
    <row r="134" spans="1:6">
      <c r="A134" s="89" t="s">
        <v>87</v>
      </c>
      <c r="B134" s="72" t="s">
        <v>143</v>
      </c>
      <c r="C134" s="149">
        <f>(4/12)*((1/12)+(1/3*1/12))*0.0157</f>
        <v>0.000581481481481481</v>
      </c>
      <c r="D134" s="108">
        <f t="shared" si="2"/>
        <v>1.388665</v>
      </c>
      <c r="E134" s="94"/>
      <c r="F134" s="95"/>
    </row>
    <row r="135" spans="1:6">
      <c r="A135" s="89" t="s">
        <v>108</v>
      </c>
      <c r="B135" s="72" t="s">
        <v>144</v>
      </c>
      <c r="C135" s="153"/>
      <c r="D135" s="108">
        <f t="shared" ref="D135:D136" si="3">C135*$D$33</f>
        <v>0</v>
      </c>
      <c r="F135" s="154"/>
    </row>
    <row r="136" ht="14.25" customHeight="1" spans="1:6">
      <c r="A136" s="89" t="s">
        <v>110</v>
      </c>
      <c r="B136" s="72" t="s">
        <v>145</v>
      </c>
      <c r="C136" s="153">
        <f>SUM(C130:C133)*(2/12+1/12/3)</f>
        <v>0.0195948688271605</v>
      </c>
      <c r="D136" s="108">
        <f t="shared" si="3"/>
        <v>46.7954859895833</v>
      </c>
      <c r="F136" s="154"/>
    </row>
    <row r="137" spans="1:6">
      <c r="A137" s="89" t="s">
        <v>112</v>
      </c>
      <c r="B137" s="72" t="s">
        <v>146</v>
      </c>
      <c r="C137" s="153">
        <f>SUM(C130:C134)*C60</f>
        <v>0.0403393268518518</v>
      </c>
      <c r="D137" s="108">
        <f>C137*($D$33+$D$66)</f>
        <v>96.33636342125</v>
      </c>
      <c r="F137" s="154"/>
    </row>
    <row r="138" spans="1:4">
      <c r="A138" s="109" t="s">
        <v>89</v>
      </c>
      <c r="B138" s="87"/>
      <c r="C138" s="131"/>
      <c r="D138" s="111">
        <f>TRUNC(SUM(D130:D135),2)</f>
        <v>242.05</v>
      </c>
    </row>
    <row r="139" s="54" customFormat="1" ht="5.25" customHeight="1" spans="1:4">
      <c r="A139" s="121"/>
      <c r="B139" s="122"/>
      <c r="D139" s="123"/>
    </row>
    <row r="140" spans="1:4">
      <c r="A140" s="85" t="s">
        <v>147</v>
      </c>
      <c r="B140" s="70" t="s">
        <v>148</v>
      </c>
      <c r="C140" s="33"/>
      <c r="D140" s="88" t="s">
        <v>78</v>
      </c>
    </row>
    <row r="141" spans="1:4">
      <c r="A141" s="89" t="s">
        <v>79</v>
      </c>
      <c r="B141" s="72" t="s">
        <v>149</v>
      </c>
      <c r="C141" s="155"/>
      <c r="D141" s="91">
        <v>0</v>
      </c>
    </row>
    <row r="142" spans="1:4">
      <c r="A142" s="109" t="s">
        <v>150</v>
      </c>
      <c r="B142" s="87"/>
      <c r="C142" s="131"/>
      <c r="D142" s="111">
        <f>SUM(D141)</f>
        <v>0</v>
      </c>
    </row>
    <row r="143" s="54" customFormat="1" ht="5.25" customHeight="1" spans="1:4">
      <c r="A143" s="121"/>
      <c r="B143" s="122"/>
      <c r="D143" s="123"/>
    </row>
    <row r="144" spans="1:4">
      <c r="A144" s="109">
        <v>4</v>
      </c>
      <c r="B144" s="124" t="s">
        <v>151</v>
      </c>
      <c r="C144" s="156"/>
      <c r="D144" s="88" t="s">
        <v>78</v>
      </c>
    </row>
    <row r="145" spans="1:4">
      <c r="A145" s="133" t="s">
        <v>137</v>
      </c>
      <c r="B145" s="157" t="s">
        <v>138</v>
      </c>
      <c r="C145" s="158"/>
      <c r="D145" s="159">
        <f>D138</f>
        <v>242.05</v>
      </c>
    </row>
    <row r="146" spans="1:4">
      <c r="A146" s="133" t="s">
        <v>147</v>
      </c>
      <c r="B146" s="157" t="s">
        <v>148</v>
      </c>
      <c r="C146" s="160"/>
      <c r="D146" s="159">
        <f>D142</f>
        <v>0</v>
      </c>
    </row>
    <row r="147" ht="15.75" spans="1:4">
      <c r="A147" s="98" t="s">
        <v>152</v>
      </c>
      <c r="B147" s="99"/>
      <c r="C147" s="99"/>
      <c r="D147" s="138">
        <f>TRUNC(SUM(D145:D146),2)</f>
        <v>242.05</v>
      </c>
    </row>
    <row r="148" s="55" customFormat="1" ht="15.75" spans="1:10">
      <c r="A148" s="161"/>
      <c r="B148" s="161"/>
      <c r="C148" s="162"/>
      <c r="D148" s="162"/>
      <c r="E148" s="57"/>
      <c r="F148" s="57"/>
      <c r="G148" s="57"/>
      <c r="H148" s="57"/>
      <c r="I148" s="57"/>
      <c r="J148" s="57"/>
    </row>
    <row r="149" s="55" customFormat="1" spans="1:10">
      <c r="A149" s="140" t="s">
        <v>153</v>
      </c>
      <c r="B149" s="141"/>
      <c r="C149" s="141"/>
      <c r="D149" s="142"/>
      <c r="E149" s="57"/>
      <c r="F149" s="57"/>
      <c r="G149" s="163"/>
      <c r="H149" s="57"/>
      <c r="I149" s="57"/>
      <c r="J149" s="57"/>
    </row>
    <row r="150" spans="1:7">
      <c r="A150" s="85">
        <v>5</v>
      </c>
      <c r="B150" s="143" t="s">
        <v>154</v>
      </c>
      <c r="C150" s="131"/>
      <c r="D150" s="88" t="s">
        <v>78</v>
      </c>
      <c r="G150" s="94"/>
    </row>
    <row r="151" spans="1:9">
      <c r="A151" s="89" t="s">
        <v>79</v>
      </c>
      <c r="B151" s="136" t="s">
        <v>155</v>
      </c>
      <c r="C151" s="164"/>
      <c r="D151" s="91">
        <f>Uniformes_EPI_EPC!F235</f>
        <v>177.955</v>
      </c>
      <c r="G151" s="165"/>
      <c r="I151" s="94"/>
    </row>
    <row r="152" spans="1:4">
      <c r="A152" s="89" t="s">
        <v>81</v>
      </c>
      <c r="B152" s="136" t="s">
        <v>156</v>
      </c>
      <c r="C152" s="164"/>
      <c r="D152" s="91">
        <f>Uniformes_EPI_EPC!F237</f>
        <v>159.355833333333</v>
      </c>
    </row>
    <row r="153" spans="1:7">
      <c r="A153" s="89" t="s">
        <v>83</v>
      </c>
      <c r="B153" s="136" t="s">
        <v>157</v>
      </c>
      <c r="C153" s="164"/>
      <c r="D153" s="91">
        <f>Materiais!F320</f>
        <v>188.0325</v>
      </c>
      <c r="G153" s="163"/>
    </row>
    <row r="154" spans="1:7">
      <c r="A154" s="89" t="s">
        <v>85</v>
      </c>
      <c r="B154" s="136" t="s">
        <v>158</v>
      </c>
      <c r="C154" s="164"/>
      <c r="D154" s="166">
        <f>Equipamentos!F132</f>
        <v>230.9</v>
      </c>
      <c r="G154" s="163"/>
    </row>
    <row r="155" spans="1:7">
      <c r="A155" s="89" t="s">
        <v>87</v>
      </c>
      <c r="B155" s="136" t="s">
        <v>159</v>
      </c>
      <c r="C155" s="164"/>
      <c r="D155" s="166"/>
      <c r="G155" s="163"/>
    </row>
    <row r="156" ht="15.75" spans="1:7">
      <c r="A156" s="98" t="s">
        <v>160</v>
      </c>
      <c r="B156" s="99"/>
      <c r="C156" s="147"/>
      <c r="D156" s="138">
        <f>TRUNC(SUM(D151:D155),2)</f>
        <v>756.24</v>
      </c>
      <c r="G156" s="163"/>
    </row>
    <row r="157" ht="15.75" spans="1:4">
      <c r="A157" s="167"/>
      <c r="B157" s="167"/>
      <c r="C157" s="167"/>
      <c r="D157" s="167"/>
    </row>
    <row r="158" s="56" customFormat="1" spans="1:7">
      <c r="A158" s="140" t="s">
        <v>161</v>
      </c>
      <c r="B158" s="141"/>
      <c r="C158" s="141"/>
      <c r="D158" s="142"/>
      <c r="G158" s="168"/>
    </row>
    <row r="159" spans="1:4">
      <c r="A159" s="85">
        <v>6</v>
      </c>
      <c r="B159" s="70" t="s">
        <v>162</v>
      </c>
      <c r="C159" s="70" t="s">
        <v>94</v>
      </c>
      <c r="D159" s="88" t="s">
        <v>78</v>
      </c>
    </row>
    <row r="160" spans="1:4">
      <c r="A160" s="89" t="s">
        <v>79</v>
      </c>
      <c r="B160" s="72" t="s">
        <v>163</v>
      </c>
      <c r="C160" s="120">
        <v>0.05</v>
      </c>
      <c r="D160" s="106">
        <f>C160*(D33+D76+D102+D147+D156)</f>
        <v>270.775</v>
      </c>
    </row>
    <row r="161" spans="1:4">
      <c r="A161" s="89" t="s">
        <v>81</v>
      </c>
      <c r="B161" s="72" t="s">
        <v>164</v>
      </c>
      <c r="C161" s="120">
        <v>0.08</v>
      </c>
      <c r="D161" s="106">
        <f>C161*(D33+D76+D102+D147+D156+D160)</f>
        <v>454.902</v>
      </c>
    </row>
    <row r="162" customHeight="1" spans="1:4">
      <c r="A162" s="169" t="s">
        <v>165</v>
      </c>
      <c r="B162" s="170"/>
      <c r="C162" s="171">
        <f>SUM(C160:C161)</f>
        <v>0.13</v>
      </c>
      <c r="D162" s="172">
        <f>TRUNC(SUM(D160:D161),2)</f>
        <v>725.67</v>
      </c>
    </row>
    <row r="163" s="54" customFormat="1" ht="14.25" customHeight="1" spans="1:4">
      <c r="A163" s="121"/>
      <c r="B163" s="122"/>
      <c r="D163" s="123"/>
    </row>
    <row r="164" spans="1:4">
      <c r="A164" s="173" t="s">
        <v>83</v>
      </c>
      <c r="B164" s="174" t="s">
        <v>166</v>
      </c>
      <c r="C164" s="175"/>
      <c r="D164" s="176"/>
    </row>
    <row r="165" spans="1:4">
      <c r="A165" s="89" t="s">
        <v>167</v>
      </c>
      <c r="B165" s="72" t="s">
        <v>168</v>
      </c>
      <c r="C165" s="120">
        <f>0.65%+3%</f>
        <v>0.0365</v>
      </c>
      <c r="D165" s="108">
        <f>C165*(D33+D76+D102+D147+D156+D162)/(1-C168)</f>
        <v>245.377892720307</v>
      </c>
    </row>
    <row r="166" spans="1:4">
      <c r="A166" s="89" t="s">
        <v>169</v>
      </c>
      <c r="B166" s="72" t="s">
        <v>170</v>
      </c>
      <c r="C166" s="144">
        <v>0</v>
      </c>
      <c r="D166" s="108">
        <f>C166*(D33+D76+D102+D147+D156+D162)/(1-C168)</f>
        <v>0</v>
      </c>
    </row>
    <row r="167" spans="1:4">
      <c r="A167" s="89" t="s">
        <v>171</v>
      </c>
      <c r="B167" s="72" t="s">
        <v>172</v>
      </c>
      <c r="C167" s="144">
        <v>0.05</v>
      </c>
      <c r="D167" s="108">
        <f>C167*(D33+D76+D102+D147+D156+D162)/(1-C168)</f>
        <v>336.134099616858</v>
      </c>
    </row>
    <row r="168" spans="1:4">
      <c r="A168" s="169" t="s">
        <v>173</v>
      </c>
      <c r="B168" s="177"/>
      <c r="C168" s="171">
        <f>SUM(C165:C167)</f>
        <v>0.0865</v>
      </c>
      <c r="D168" s="178">
        <f>SUM(D165:D167)</f>
        <v>581.511992337165</v>
      </c>
    </row>
    <row r="169" ht="15.75" spans="1:4">
      <c r="A169" s="179" t="s">
        <v>174</v>
      </c>
      <c r="B169" s="180"/>
      <c r="C169" s="148">
        <f>C162+C168</f>
        <v>0.2165</v>
      </c>
      <c r="D169" s="138">
        <f>TRUNC((D168+D162),2)</f>
        <v>1307.18</v>
      </c>
    </row>
    <row r="170" s="55" customFormat="1" ht="15.75" spans="1:10">
      <c r="A170" s="181"/>
      <c r="B170" s="161"/>
      <c r="C170" s="182"/>
      <c r="D170" s="183"/>
      <c r="E170" s="57"/>
      <c r="F170" s="57"/>
      <c r="G170" s="57"/>
      <c r="H170" s="57"/>
      <c r="I170" s="57"/>
      <c r="J170" s="57"/>
    </row>
    <row r="171" customHeight="1" spans="1:4">
      <c r="A171" s="140" t="s">
        <v>175</v>
      </c>
      <c r="B171" s="141"/>
      <c r="C171" s="141"/>
      <c r="D171" s="142"/>
    </row>
    <row r="172" customHeight="1" spans="1:4">
      <c r="A172" s="184" t="s">
        <v>176</v>
      </c>
      <c r="B172" s="132"/>
      <c r="C172" s="156"/>
      <c r="D172" s="88" t="s">
        <v>78</v>
      </c>
    </row>
    <row r="173" s="56" customFormat="1" spans="1:4">
      <c r="A173" s="133" t="s">
        <v>79</v>
      </c>
      <c r="B173" s="136" t="s">
        <v>75</v>
      </c>
      <c r="C173" s="164"/>
      <c r="D173" s="108">
        <f>D33</f>
        <v>2388.15</v>
      </c>
    </row>
    <row r="174" customHeight="1" spans="1:4">
      <c r="A174" s="133" t="s">
        <v>81</v>
      </c>
      <c r="B174" s="136" t="s">
        <v>91</v>
      </c>
      <c r="C174" s="164"/>
      <c r="D174" s="108">
        <f>D76</f>
        <v>1876.21</v>
      </c>
    </row>
    <row r="175" spans="1:4">
      <c r="A175" s="133" t="s">
        <v>83</v>
      </c>
      <c r="B175" s="136" t="s">
        <v>127</v>
      </c>
      <c r="C175" s="164"/>
      <c r="D175" s="108">
        <f>D102</f>
        <v>152.85</v>
      </c>
    </row>
    <row r="176" spans="1:4">
      <c r="A176" s="133" t="s">
        <v>85</v>
      </c>
      <c r="B176" s="136" t="s">
        <v>136</v>
      </c>
      <c r="C176" s="164"/>
      <c r="D176" s="108">
        <f>D147</f>
        <v>242.05</v>
      </c>
    </row>
    <row r="177" customHeight="1" spans="1:4">
      <c r="A177" s="133" t="s">
        <v>87</v>
      </c>
      <c r="B177" s="136" t="s">
        <v>153</v>
      </c>
      <c r="C177" s="164"/>
      <c r="D177" s="108">
        <f>D156</f>
        <v>756.24</v>
      </c>
    </row>
    <row r="178" customHeight="1" spans="1:4">
      <c r="A178" s="109" t="s">
        <v>177</v>
      </c>
      <c r="B178" s="87"/>
      <c r="C178" s="87"/>
      <c r="D178" s="111">
        <f>TRUNC(SUM(D173:D177),2)</f>
        <v>5415.5</v>
      </c>
    </row>
    <row r="179" spans="1:4">
      <c r="A179" s="133" t="s">
        <v>108</v>
      </c>
      <c r="B179" s="185" t="s">
        <v>161</v>
      </c>
      <c r="C179" s="185"/>
      <c r="D179" s="108">
        <f>D169</f>
        <v>1307.18</v>
      </c>
    </row>
    <row r="180" customHeight="1" spans="1:4">
      <c r="A180" s="98" t="s">
        <v>178</v>
      </c>
      <c r="B180" s="99"/>
      <c r="C180" s="99"/>
      <c r="D180" s="138">
        <f>TRUNC(SUM(D178:D179),2)</f>
        <v>6722.68</v>
      </c>
    </row>
    <row r="181" s="55" customFormat="1" ht="15.75" spans="1:10">
      <c r="A181" s="181"/>
      <c r="B181" s="161"/>
      <c r="C181" s="182"/>
      <c r="D181" s="183"/>
      <c r="E181" s="57"/>
      <c r="F181" s="57"/>
      <c r="G181" s="57"/>
      <c r="H181" s="57"/>
      <c r="I181" s="57"/>
      <c r="J181" s="57"/>
    </row>
    <row r="182" customHeight="1" spans="1:4">
      <c r="A182" s="140" t="s">
        <v>179</v>
      </c>
      <c r="B182" s="141"/>
      <c r="C182" s="141"/>
      <c r="D182" s="142"/>
    </row>
    <row r="183" ht="16.5" customHeight="1" spans="1:6">
      <c r="A183" s="186" t="s">
        <v>180</v>
      </c>
      <c r="B183" s="187" t="s">
        <v>181</v>
      </c>
      <c r="C183" s="188"/>
      <c r="D183" s="108">
        <f>D180</f>
        <v>6722.68</v>
      </c>
      <c r="F183" s="94"/>
    </row>
    <row r="184" customHeight="1" spans="1:4">
      <c r="A184" s="89" t="s">
        <v>182</v>
      </c>
      <c r="B184" s="187" t="s">
        <v>183</v>
      </c>
      <c r="C184" s="188"/>
      <c r="D184" s="189">
        <v>1</v>
      </c>
    </row>
    <row r="185" customHeight="1" spans="1:4">
      <c r="A185" s="98" t="s">
        <v>184</v>
      </c>
      <c r="B185" s="99"/>
      <c r="C185" s="147"/>
      <c r="D185" s="138">
        <f>TRUNC(D183*D184,2)</f>
        <v>6722.68</v>
      </c>
    </row>
  </sheetData>
  <mergeCells count="67">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B155:C155"/>
    <mergeCell ref="A156:C156"/>
    <mergeCell ref="A157:D157"/>
    <mergeCell ref="A158:D158"/>
    <mergeCell ref="A162:B162"/>
    <mergeCell ref="B164:D164"/>
    <mergeCell ref="A168:B168"/>
    <mergeCell ref="A169:B169"/>
    <mergeCell ref="A171:D171"/>
    <mergeCell ref="A172:C172"/>
    <mergeCell ref="B173:C173"/>
    <mergeCell ref="B174:C174"/>
    <mergeCell ref="B175:C175"/>
    <mergeCell ref="B176:C176"/>
    <mergeCell ref="B177:C177"/>
    <mergeCell ref="A178:C178"/>
    <mergeCell ref="B179:C179"/>
    <mergeCell ref="A180:C180"/>
    <mergeCell ref="A182:D182"/>
    <mergeCell ref="B183:C183"/>
    <mergeCell ref="B184:C184"/>
    <mergeCell ref="A185:C185"/>
    <mergeCell ref="A18:D24"/>
    <mergeCell ref="A35:D39"/>
    <mergeCell ref="A47:B49"/>
    <mergeCell ref="A78:D92"/>
    <mergeCell ref="A104:D126"/>
  </mergeCells>
  <pageMargins left="0.511811024" right="0.511811024" top="0.787401575" bottom="0.787401575" header="0.31496062" footer="0.31496062"/>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5"/>
  <sheetViews>
    <sheetView topLeftCell="A94" workbookViewId="0">
      <selection activeCell="C64" sqref="C64"/>
    </sheetView>
  </sheetViews>
  <sheetFormatPr defaultColWidth="9.14285714285714" defaultRowHeight="15"/>
  <cols>
    <col min="1" max="1" width="8" style="57" customWidth="1"/>
    <col min="2" max="2" width="78.5714285714286" style="57" customWidth="1"/>
    <col min="3" max="3" width="17.2857142857143" style="57" customWidth="1"/>
    <col min="4" max="4" width="21.8571428571429" style="58" customWidth="1"/>
    <col min="5" max="6" width="12.1428571428571" style="57" customWidth="1"/>
    <col min="7" max="7" width="9.57142857142857" style="57" customWidth="1"/>
    <col min="8" max="8" width="10.5714285714286" style="57" customWidth="1"/>
    <col min="9" max="16384" width="9.14285714285714" style="57"/>
  </cols>
  <sheetData>
    <row r="2" spans="1:4">
      <c r="A2" s="59" t="s">
        <v>57</v>
      </c>
      <c r="B2" s="60"/>
      <c r="C2" s="61"/>
      <c r="D2" s="62"/>
    </row>
    <row r="3" spans="1:4">
      <c r="A3" s="63" t="s">
        <v>58</v>
      </c>
      <c r="B3" s="64"/>
      <c r="C3" s="64"/>
      <c r="D3" s="65"/>
    </row>
    <row r="4" spans="1:4">
      <c r="A4" s="66" t="s">
        <v>59</v>
      </c>
      <c r="B4" s="64"/>
      <c r="C4" s="64"/>
      <c r="D4" s="65"/>
    </row>
    <row r="5" spans="1:4">
      <c r="A5" s="66" t="s">
        <v>60</v>
      </c>
      <c r="B5" s="64"/>
      <c r="C5" s="64"/>
      <c r="D5" s="65"/>
    </row>
    <row r="6" spans="1:4">
      <c r="A6" s="66" t="s">
        <v>61</v>
      </c>
      <c r="B6" s="64"/>
      <c r="C6" s="64"/>
      <c r="D6" s="65"/>
    </row>
    <row r="7" s="53" customFormat="1" ht="14.25" customHeight="1" spans="1:4">
      <c r="A7" s="67"/>
      <c r="B7" s="68"/>
      <c r="C7" s="67"/>
      <c r="D7" s="69"/>
    </row>
    <row r="8" spans="1:4">
      <c r="A8" s="70" t="s">
        <v>62</v>
      </c>
      <c r="B8" s="70"/>
      <c r="C8" s="70"/>
      <c r="D8" s="70"/>
    </row>
    <row r="9" customHeight="1" spans="1:4">
      <c r="A9" s="71">
        <v>1</v>
      </c>
      <c r="B9" s="72" t="s">
        <v>63</v>
      </c>
      <c r="C9" s="44" t="s">
        <v>64</v>
      </c>
      <c r="D9" s="44"/>
    </row>
    <row r="10" spans="1:4">
      <c r="A10" s="71">
        <v>2</v>
      </c>
      <c r="B10" s="72" t="s">
        <v>65</v>
      </c>
      <c r="C10" s="73">
        <v>45292</v>
      </c>
      <c r="D10" s="73"/>
    </row>
    <row r="11" customHeight="1" spans="1:4">
      <c r="A11" s="71">
        <v>3</v>
      </c>
      <c r="B11" s="72" t="s">
        <v>66</v>
      </c>
      <c r="C11" s="74" t="s">
        <v>200</v>
      </c>
      <c r="D11" s="75"/>
    </row>
    <row r="12" spans="1:4">
      <c r="A12" s="71">
        <v>4</v>
      </c>
      <c r="B12" s="72" t="s">
        <v>68</v>
      </c>
      <c r="C12" s="74" t="s">
        <v>201</v>
      </c>
      <c r="D12" s="75"/>
    </row>
    <row r="13" spans="1:4">
      <c r="A13" s="71">
        <v>5</v>
      </c>
      <c r="B13" s="72" t="s">
        <v>70</v>
      </c>
      <c r="C13" s="76">
        <v>220</v>
      </c>
      <c r="D13" s="77"/>
    </row>
    <row r="14" spans="1:4">
      <c r="A14" s="71">
        <v>6</v>
      </c>
      <c r="B14" s="72" t="s">
        <v>202</v>
      </c>
      <c r="C14" s="78">
        <v>2848.9</v>
      </c>
      <c r="D14" s="78"/>
    </row>
    <row r="15" ht="17.25" customHeight="1" spans="1:4">
      <c r="A15" s="71">
        <v>7</v>
      </c>
      <c r="B15" s="72" t="s">
        <v>72</v>
      </c>
      <c r="C15" s="76">
        <v>12</v>
      </c>
      <c r="D15" s="77"/>
    </row>
    <row r="16" ht="17.25" customHeight="1" spans="1:4">
      <c r="A16" s="71">
        <v>8</v>
      </c>
      <c r="B16" s="72" t="s">
        <v>73</v>
      </c>
      <c r="C16" s="76">
        <v>3</v>
      </c>
      <c r="D16" s="77"/>
    </row>
    <row r="17" spans="1:9">
      <c r="A17" s="79"/>
      <c r="F17" s="80"/>
      <c r="G17" s="80"/>
      <c r="H17" s="80"/>
      <c r="I17" s="80"/>
    </row>
    <row r="18" spans="1:9">
      <c r="A18" s="81" t="s">
        <v>74</v>
      </c>
      <c r="B18" s="81"/>
      <c r="C18" s="81"/>
      <c r="D18" s="81"/>
      <c r="F18" s="80"/>
      <c r="G18" s="80"/>
      <c r="H18" s="80"/>
      <c r="I18" s="80"/>
    </row>
    <row r="19" outlineLevel="1" spans="1:9">
      <c r="A19" s="81"/>
      <c r="B19" s="81"/>
      <c r="C19" s="81"/>
      <c r="D19" s="81"/>
      <c r="F19" s="80"/>
      <c r="G19" s="80"/>
      <c r="H19" s="80"/>
      <c r="I19" s="80"/>
    </row>
    <row r="20" outlineLevel="1" spans="1:9">
      <c r="A20" s="81"/>
      <c r="B20" s="81"/>
      <c r="C20" s="81"/>
      <c r="D20" s="81"/>
      <c r="F20" s="80"/>
      <c r="G20" s="80"/>
      <c r="H20" s="80"/>
      <c r="I20" s="80"/>
    </row>
    <row r="21" outlineLevel="1" spans="1:9">
      <c r="A21" s="81"/>
      <c r="B21" s="81"/>
      <c r="C21" s="81"/>
      <c r="D21" s="81"/>
      <c r="F21" s="80"/>
      <c r="G21" s="80"/>
      <c r="H21" s="80"/>
      <c r="I21" s="80"/>
    </row>
    <row r="22" outlineLevel="1" spans="1:9">
      <c r="A22" s="81"/>
      <c r="B22" s="81"/>
      <c r="C22" s="81"/>
      <c r="D22" s="81"/>
      <c r="F22" s="80"/>
      <c r="G22" s="80"/>
      <c r="H22" s="80"/>
      <c r="I22" s="80"/>
    </row>
    <row r="23" outlineLevel="1" spans="1:9">
      <c r="A23" s="81"/>
      <c r="B23" s="81"/>
      <c r="C23" s="81"/>
      <c r="D23" s="81"/>
      <c r="F23" s="80"/>
      <c r="G23" s="80"/>
      <c r="H23" s="80"/>
      <c r="I23" s="80"/>
    </row>
    <row r="24" outlineLevel="1" spans="1:9">
      <c r="A24" s="81"/>
      <c r="B24" s="81"/>
      <c r="C24" s="81"/>
      <c r="D24" s="81"/>
      <c r="F24" s="80"/>
      <c r="G24" s="80"/>
      <c r="H24" s="80"/>
      <c r="I24" s="80"/>
    </row>
    <row r="25" ht="15.75"/>
    <row r="26" spans="1:4">
      <c r="A26" s="82" t="s">
        <v>75</v>
      </c>
      <c r="B26" s="83"/>
      <c r="C26" s="83"/>
      <c r="D26" s="84"/>
    </row>
    <row r="27" spans="1:4">
      <c r="A27" s="85" t="s">
        <v>76</v>
      </c>
      <c r="B27" s="86" t="s">
        <v>77</v>
      </c>
      <c r="C27" s="87"/>
      <c r="D27" s="88" t="s">
        <v>78</v>
      </c>
    </row>
    <row r="28" spans="1:4">
      <c r="A28" s="89" t="s">
        <v>79</v>
      </c>
      <c r="B28" s="90" t="s">
        <v>80</v>
      </c>
      <c r="C28" s="71"/>
      <c r="D28" s="91">
        <f>C14</f>
        <v>2848.9</v>
      </c>
    </row>
    <row r="29" spans="1:4">
      <c r="A29" s="89" t="s">
        <v>81</v>
      </c>
      <c r="B29" s="90" t="s">
        <v>82</v>
      </c>
      <c r="C29" s="92"/>
      <c r="D29" s="91"/>
    </row>
    <row r="30" spans="1:7">
      <c r="A30" s="89" t="s">
        <v>83</v>
      </c>
      <c r="B30" s="90" t="s">
        <v>188</v>
      </c>
      <c r="C30" s="93"/>
      <c r="D30" s="91"/>
      <c r="E30" s="94"/>
      <c r="G30" s="95"/>
    </row>
    <row r="31" spans="1:5">
      <c r="A31" s="89" t="s">
        <v>85</v>
      </c>
      <c r="B31" s="90" t="s">
        <v>86</v>
      </c>
      <c r="C31" s="72"/>
      <c r="D31" s="91"/>
      <c r="E31" s="96"/>
    </row>
    <row r="32" spans="1:7">
      <c r="A32" s="71" t="s">
        <v>87</v>
      </c>
      <c r="B32" s="57" t="s">
        <v>88</v>
      </c>
      <c r="C32" s="97"/>
      <c r="D32" s="91"/>
      <c r="G32" s="94"/>
    </row>
    <row r="33" ht="15.75" customHeight="1" spans="1:6">
      <c r="A33" s="98" t="s">
        <v>89</v>
      </c>
      <c r="B33" s="99"/>
      <c r="C33" s="99"/>
      <c r="D33" s="100">
        <f>TRUNC(SUM(D28:D32),2)</f>
        <v>2848.9</v>
      </c>
      <c r="F33" s="94"/>
    </row>
    <row r="34" ht="15.75" customHeight="1" spans="4:4">
      <c r="D34" s="57"/>
    </row>
    <row r="35" ht="15.75" customHeight="1" spans="1:4">
      <c r="A35" s="81" t="s">
        <v>90</v>
      </c>
      <c r="B35" s="81"/>
      <c r="C35" s="81"/>
      <c r="D35" s="81"/>
    </row>
    <row r="36" ht="15.75" customHeight="1" outlineLevel="1" spans="1:4">
      <c r="A36" s="81"/>
      <c r="B36" s="81"/>
      <c r="C36" s="81"/>
      <c r="D36" s="81"/>
    </row>
    <row r="37" ht="15.75" customHeight="1" outlineLevel="1" spans="1:4">
      <c r="A37" s="81"/>
      <c r="B37" s="81"/>
      <c r="C37" s="81"/>
      <c r="D37" s="81"/>
    </row>
    <row r="38" ht="15.75" customHeight="1" outlineLevel="1" spans="1:4">
      <c r="A38" s="81"/>
      <c r="B38" s="81"/>
      <c r="C38" s="81"/>
      <c r="D38" s="81"/>
    </row>
    <row r="39" ht="15.75" customHeight="1" outlineLevel="1" spans="1:4">
      <c r="A39" s="81"/>
      <c r="B39" s="81"/>
      <c r="C39" s="81"/>
      <c r="D39" s="81"/>
    </row>
    <row r="40" ht="15.75" customHeight="1" spans="4:4">
      <c r="D40" s="57"/>
    </row>
    <row r="41" spans="1:4">
      <c r="A41" s="101" t="s">
        <v>91</v>
      </c>
      <c r="B41" s="102"/>
      <c r="C41" s="102"/>
      <c r="D41" s="103"/>
    </row>
    <row r="42" spans="1:4">
      <c r="A42" s="85" t="s">
        <v>92</v>
      </c>
      <c r="B42" s="104" t="s">
        <v>93</v>
      </c>
      <c r="C42" s="70" t="s">
        <v>94</v>
      </c>
      <c r="D42" s="88" t="s">
        <v>78</v>
      </c>
    </row>
    <row r="43" spans="1:4">
      <c r="A43" s="89" t="s">
        <v>79</v>
      </c>
      <c r="B43" s="72" t="s">
        <v>95</v>
      </c>
      <c r="C43" s="105">
        <f>1/12</f>
        <v>0.0833333333333333</v>
      </c>
      <c r="D43" s="106">
        <f>C43*D33</f>
        <v>237.408333333333</v>
      </c>
    </row>
    <row r="44" spans="1:4">
      <c r="A44" s="89" t="s">
        <v>81</v>
      </c>
      <c r="B44" s="72" t="s">
        <v>96</v>
      </c>
      <c r="C44" s="107">
        <f>(1/3)/12</f>
        <v>0.0277777777777778</v>
      </c>
      <c r="D44" s="108">
        <f>C44*D33</f>
        <v>79.1361111111111</v>
      </c>
    </row>
    <row r="45" customHeight="1" spans="1:4">
      <c r="A45" s="109" t="s">
        <v>97</v>
      </c>
      <c r="B45" s="87"/>
      <c r="C45" s="110">
        <f>SUM(C43:C44)</f>
        <v>0.111111111111111</v>
      </c>
      <c r="D45" s="111">
        <f>TRUNC(SUM(D43:D44),2)</f>
        <v>316.54</v>
      </c>
    </row>
    <row r="46" s="54" customFormat="1" customHeight="1" spans="1:4">
      <c r="A46" s="112"/>
      <c r="B46" s="52"/>
      <c r="C46" s="57"/>
      <c r="D46" s="113"/>
    </row>
    <row r="47" s="54" customFormat="1" customHeight="1" spans="1:4">
      <c r="A47" s="114" t="s">
        <v>98</v>
      </c>
      <c r="B47" s="115"/>
      <c r="C47" s="116" t="s">
        <v>99</v>
      </c>
      <c r="D47" s="117">
        <f>D33</f>
        <v>2848.9</v>
      </c>
    </row>
    <row r="48" s="54" customFormat="1" customHeight="1" spans="1:4">
      <c r="A48" s="114"/>
      <c r="B48" s="115"/>
      <c r="C48" s="116" t="s">
        <v>100</v>
      </c>
      <c r="D48" s="117">
        <f>D45</f>
        <v>316.54</v>
      </c>
    </row>
    <row r="49" s="54" customFormat="1" customHeight="1" spans="1:4">
      <c r="A49" s="114"/>
      <c r="B49" s="115"/>
      <c r="C49" s="116" t="s">
        <v>37</v>
      </c>
      <c r="D49" s="118">
        <f>TRUNC(SUM(D47:D48),2)</f>
        <v>3165.44</v>
      </c>
    </row>
    <row r="50" s="54" customFormat="1" customHeight="1" spans="1:4">
      <c r="A50" s="112"/>
      <c r="B50" s="52"/>
      <c r="C50" s="57"/>
      <c r="D50" s="113"/>
    </row>
    <row r="51" ht="30" spans="1:4">
      <c r="A51" s="85" t="s">
        <v>101</v>
      </c>
      <c r="B51" s="104" t="s">
        <v>102</v>
      </c>
      <c r="C51" s="70" t="s">
        <v>94</v>
      </c>
      <c r="D51" s="88" t="s">
        <v>78</v>
      </c>
    </row>
    <row r="52" spans="1:4">
      <c r="A52" s="89" t="s">
        <v>79</v>
      </c>
      <c r="B52" s="72" t="s">
        <v>103</v>
      </c>
      <c r="C52" s="107">
        <v>0.2</v>
      </c>
      <c r="D52" s="119">
        <f>C52*$D$49</f>
        <v>633.088</v>
      </c>
    </row>
    <row r="53" spans="1:4">
      <c r="A53" s="89" t="s">
        <v>81</v>
      </c>
      <c r="B53" s="72" t="s">
        <v>104</v>
      </c>
      <c r="C53" s="107">
        <v>0.025</v>
      </c>
      <c r="D53" s="119">
        <f t="shared" ref="D53:D59" si="0">C53*$D$49</f>
        <v>79.136</v>
      </c>
    </row>
    <row r="54" spans="1:4">
      <c r="A54" s="89" t="s">
        <v>83</v>
      </c>
      <c r="B54" s="72" t="s">
        <v>105</v>
      </c>
      <c r="C54" s="120">
        <f>3%*2</f>
        <v>0.06</v>
      </c>
      <c r="D54" s="119">
        <f t="shared" si="0"/>
        <v>189.9264</v>
      </c>
    </row>
    <row r="55" spans="1:4">
      <c r="A55" s="89" t="s">
        <v>85</v>
      </c>
      <c r="B55" s="72" t="s">
        <v>106</v>
      </c>
      <c r="C55" s="107">
        <v>0.015</v>
      </c>
      <c r="D55" s="119">
        <f t="shared" si="0"/>
        <v>47.4816</v>
      </c>
    </row>
    <row r="56" spans="1:4">
      <c r="A56" s="89" t="s">
        <v>87</v>
      </c>
      <c r="B56" s="72" t="s">
        <v>107</v>
      </c>
      <c r="C56" s="107">
        <v>0.01</v>
      </c>
      <c r="D56" s="119">
        <f t="shared" si="0"/>
        <v>31.6544</v>
      </c>
    </row>
    <row r="57" spans="1:4">
      <c r="A57" s="89" t="s">
        <v>108</v>
      </c>
      <c r="B57" s="72" t="s">
        <v>109</v>
      </c>
      <c r="C57" s="107">
        <v>0.006</v>
      </c>
      <c r="D57" s="119">
        <f t="shared" si="0"/>
        <v>18.99264</v>
      </c>
    </row>
    <row r="58" spans="1:4">
      <c r="A58" s="89" t="s">
        <v>110</v>
      </c>
      <c r="B58" s="72" t="s">
        <v>111</v>
      </c>
      <c r="C58" s="107">
        <v>0.002</v>
      </c>
      <c r="D58" s="119">
        <f t="shared" si="0"/>
        <v>6.33088</v>
      </c>
    </row>
    <row r="59" spans="1:4">
      <c r="A59" s="89" t="s">
        <v>112</v>
      </c>
      <c r="B59" s="72" t="s">
        <v>113</v>
      </c>
      <c r="C59" s="107">
        <v>0.08</v>
      </c>
      <c r="D59" s="119">
        <f t="shared" si="0"/>
        <v>253.2352</v>
      </c>
    </row>
    <row r="60" spans="1:4">
      <c r="A60" s="85" t="s">
        <v>114</v>
      </c>
      <c r="B60" s="70"/>
      <c r="C60" s="110">
        <f>SUM(C52:C59)</f>
        <v>0.398</v>
      </c>
      <c r="D60" s="111">
        <f>TRUNC(SUM(D52:D59),2)</f>
        <v>1259.84</v>
      </c>
    </row>
    <row r="61" s="54" customFormat="1" ht="12" customHeight="1" spans="1:4">
      <c r="A61" s="121"/>
      <c r="B61" s="122"/>
      <c r="D61" s="123"/>
    </row>
    <row r="62" spans="1:4">
      <c r="A62" s="85" t="s">
        <v>115</v>
      </c>
      <c r="B62" s="124" t="s">
        <v>116</v>
      </c>
      <c r="C62" s="70"/>
      <c r="D62" s="125" t="s">
        <v>78</v>
      </c>
    </row>
    <row r="63" spans="1:4">
      <c r="A63" s="89" t="s">
        <v>79</v>
      </c>
      <c r="B63" s="72" t="s">
        <v>117</v>
      </c>
      <c r="C63" s="126">
        <v>0</v>
      </c>
      <c r="D63" s="91">
        <f>IF(C63=0,0,(C63*15*2)-0.06*C14)</f>
        <v>0</v>
      </c>
    </row>
    <row r="64" spans="1:4">
      <c r="A64" s="127" t="s">
        <v>81</v>
      </c>
      <c r="B64" s="128" t="s">
        <v>118</v>
      </c>
      <c r="C64" s="126">
        <v>25</v>
      </c>
      <c r="D64" s="91">
        <f>(22*C64)-0.2*(22*C64)</f>
        <v>440</v>
      </c>
    </row>
    <row r="65" spans="1:4">
      <c r="A65" s="89" t="s">
        <v>83</v>
      </c>
      <c r="B65" s="72" t="s">
        <v>119</v>
      </c>
      <c r="C65" s="126"/>
      <c r="D65" s="91">
        <v>44</v>
      </c>
    </row>
    <row r="66" spans="1:4">
      <c r="A66" s="71" t="s">
        <v>85</v>
      </c>
      <c r="B66" s="72" t="s">
        <v>120</v>
      </c>
      <c r="C66" s="129">
        <v>0</v>
      </c>
      <c r="D66" s="78">
        <f>SUM(D28:D29)/220*1.5*C66</f>
        <v>0</v>
      </c>
    </row>
    <row r="67" spans="1:4">
      <c r="A67" s="71" t="s">
        <v>87</v>
      </c>
      <c r="B67" s="72" t="s">
        <v>121</v>
      </c>
      <c r="C67" s="130"/>
      <c r="D67" s="78">
        <v>22</v>
      </c>
    </row>
    <row r="68" spans="1:4">
      <c r="A68" s="71" t="s">
        <v>108</v>
      </c>
      <c r="B68" s="72" t="s">
        <v>122</v>
      </c>
      <c r="C68" s="130"/>
      <c r="D68" s="78">
        <v>6</v>
      </c>
    </row>
    <row r="69" spans="1:4">
      <c r="A69" s="71" t="s">
        <v>110</v>
      </c>
      <c r="B69" s="72" t="s">
        <v>88</v>
      </c>
      <c r="C69" s="130"/>
      <c r="D69" s="78"/>
    </row>
    <row r="70" spans="1:4">
      <c r="A70" s="109" t="s">
        <v>123</v>
      </c>
      <c r="B70" s="87"/>
      <c r="C70" s="131"/>
      <c r="D70" s="111">
        <f>TRUNC(SUM(D63:D69),2)</f>
        <v>512</v>
      </c>
    </row>
    <row r="71" s="54" customFormat="1" ht="13.5" customHeight="1" spans="1:4">
      <c r="A71" s="121"/>
      <c r="B71" s="122"/>
      <c r="D71" s="123"/>
    </row>
    <row r="72" customHeight="1" spans="1:4">
      <c r="A72" s="109">
        <v>2</v>
      </c>
      <c r="B72" s="124" t="s">
        <v>124</v>
      </c>
      <c r="C72" s="132"/>
      <c r="D72" s="88" t="s">
        <v>78</v>
      </c>
    </row>
    <row r="73" spans="1:4">
      <c r="A73" s="133" t="s">
        <v>92</v>
      </c>
      <c r="B73" s="134" t="s">
        <v>93</v>
      </c>
      <c r="C73" s="135"/>
      <c r="D73" s="108">
        <f>D45</f>
        <v>316.54</v>
      </c>
    </row>
    <row r="74" spans="1:4">
      <c r="A74" s="133" t="s">
        <v>101</v>
      </c>
      <c r="B74" s="136" t="s">
        <v>102</v>
      </c>
      <c r="C74" s="137"/>
      <c r="D74" s="108">
        <f>D60</f>
        <v>1259.84</v>
      </c>
    </row>
    <row r="75" spans="1:4">
      <c r="A75" s="133" t="s">
        <v>115</v>
      </c>
      <c r="B75" s="136" t="s">
        <v>116</v>
      </c>
      <c r="C75" s="137"/>
      <c r="D75" s="108">
        <f>D70</f>
        <v>512</v>
      </c>
    </row>
    <row r="76" ht="15.75" spans="1:4">
      <c r="A76" s="98" t="s">
        <v>125</v>
      </c>
      <c r="B76" s="99"/>
      <c r="C76" s="99"/>
      <c r="D76" s="138">
        <f>TRUNC(SUM(D73:D75),2)</f>
        <v>2088.38</v>
      </c>
    </row>
    <row r="77" spans="4:4">
      <c r="D77" s="57"/>
    </row>
    <row r="78" spans="1:4">
      <c r="A78" s="139" t="s">
        <v>126</v>
      </c>
      <c r="B78" s="139"/>
      <c r="C78" s="139"/>
      <c r="D78" s="139"/>
    </row>
    <row r="79" outlineLevel="1" spans="1:4">
      <c r="A79" s="139"/>
      <c r="B79" s="139"/>
      <c r="C79" s="139"/>
      <c r="D79" s="139"/>
    </row>
    <row r="80" outlineLevel="1" spans="1:4">
      <c r="A80" s="139"/>
      <c r="B80" s="139"/>
      <c r="C80" s="139"/>
      <c r="D80" s="139"/>
    </row>
    <row r="81" outlineLevel="1" spans="1:4">
      <c r="A81" s="139"/>
      <c r="B81" s="139"/>
      <c r="C81" s="139"/>
      <c r="D81" s="139"/>
    </row>
    <row r="82" outlineLevel="1" spans="1:4">
      <c r="A82" s="139"/>
      <c r="B82" s="139"/>
      <c r="C82" s="139"/>
      <c r="D82" s="139"/>
    </row>
    <row r="83" outlineLevel="1" spans="1:4">
      <c r="A83" s="139"/>
      <c r="B83" s="139"/>
      <c r="C83" s="139"/>
      <c r="D83" s="139"/>
    </row>
    <row r="84" outlineLevel="1" spans="1:4">
      <c r="A84" s="139"/>
      <c r="B84" s="139"/>
      <c r="C84" s="139"/>
      <c r="D84" s="139"/>
    </row>
    <row r="85" outlineLevel="1" spans="1:4">
      <c r="A85" s="139"/>
      <c r="B85" s="139"/>
      <c r="C85" s="139"/>
      <c r="D85" s="139"/>
    </row>
    <row r="86" outlineLevel="1" spans="1:4">
      <c r="A86" s="139"/>
      <c r="B86" s="139"/>
      <c r="C86" s="139"/>
      <c r="D86" s="139"/>
    </row>
    <row r="87" outlineLevel="1" spans="1:4">
      <c r="A87" s="139"/>
      <c r="B87" s="139"/>
      <c r="C87" s="139"/>
      <c r="D87" s="139"/>
    </row>
    <row r="88" outlineLevel="1" spans="1:4">
      <c r="A88" s="139"/>
      <c r="B88" s="139"/>
      <c r="C88" s="139"/>
      <c r="D88" s="139"/>
    </row>
    <row r="89" outlineLevel="1" spans="1:4">
      <c r="A89" s="139"/>
      <c r="B89" s="139"/>
      <c r="C89" s="139"/>
      <c r="D89" s="139"/>
    </row>
    <row r="90" outlineLevel="1" spans="1:4">
      <c r="A90" s="139"/>
      <c r="B90" s="139"/>
      <c r="C90" s="139"/>
      <c r="D90" s="139"/>
    </row>
    <row r="91" outlineLevel="1" spans="1:4">
      <c r="A91" s="139"/>
      <c r="B91" s="139"/>
      <c r="C91" s="139"/>
      <c r="D91" s="139"/>
    </row>
    <row r="92" outlineLevel="1" spans="1:4">
      <c r="A92" s="139"/>
      <c r="B92" s="139"/>
      <c r="C92" s="139"/>
      <c r="D92" s="139"/>
    </row>
    <row r="93" ht="15.75" spans="4:4">
      <c r="D93" s="57"/>
    </row>
    <row r="94" spans="1:4">
      <c r="A94" s="140" t="s">
        <v>127</v>
      </c>
      <c r="B94" s="141"/>
      <c r="C94" s="141"/>
      <c r="D94" s="142"/>
    </row>
    <row r="95" spans="1:4">
      <c r="A95" s="85">
        <v>3</v>
      </c>
      <c r="B95" s="143" t="s">
        <v>128</v>
      </c>
      <c r="C95" s="70" t="s">
        <v>94</v>
      </c>
      <c r="D95" s="88" t="s">
        <v>78</v>
      </c>
    </row>
    <row r="96" customHeight="1" spans="1:4">
      <c r="A96" s="89" t="s">
        <v>79</v>
      </c>
      <c r="B96" s="90" t="s">
        <v>129</v>
      </c>
      <c r="C96" s="144">
        <f>1/12*2%</f>
        <v>0.00166666666666667</v>
      </c>
      <c r="D96" s="108">
        <f>C96*$D$33</f>
        <v>4.74816666666667</v>
      </c>
    </row>
    <row r="97" customHeight="1" spans="1:4">
      <c r="A97" s="89" t="s">
        <v>81</v>
      </c>
      <c r="B97" s="90" t="s">
        <v>130</v>
      </c>
      <c r="C97" s="145">
        <f>C96*8%</f>
        <v>0.000133333333333333</v>
      </c>
      <c r="D97" s="108">
        <f t="shared" ref="D97:D101" si="1">C97*$D$33</f>
        <v>0.379853333333333</v>
      </c>
    </row>
    <row r="98" customHeight="1" spans="1:5">
      <c r="A98" s="89" t="s">
        <v>83</v>
      </c>
      <c r="B98" s="90" t="s">
        <v>131</v>
      </c>
      <c r="C98" s="144">
        <f>0.08*0.4*0.9*(1+2/12+(1/3*1/12))</f>
        <v>0.0344</v>
      </c>
      <c r="D98" s="108">
        <f t="shared" si="1"/>
        <v>98.00216</v>
      </c>
      <c r="E98" s="146"/>
    </row>
    <row r="99" customHeight="1" spans="1:4">
      <c r="A99" s="89" t="s">
        <v>85</v>
      </c>
      <c r="B99" s="90" t="s">
        <v>132</v>
      </c>
      <c r="C99" s="144">
        <f>(7/30)/12</f>
        <v>0.0194444444444444</v>
      </c>
      <c r="D99" s="108">
        <f t="shared" si="1"/>
        <v>55.3952777777778</v>
      </c>
    </row>
    <row r="100" customHeight="1" spans="1:4">
      <c r="A100" s="89" t="s">
        <v>87</v>
      </c>
      <c r="B100" s="90" t="s">
        <v>133</v>
      </c>
      <c r="C100" s="144">
        <f>C60*C99</f>
        <v>0.00773888888888889</v>
      </c>
      <c r="D100" s="108">
        <f t="shared" si="1"/>
        <v>22.0473205555556</v>
      </c>
    </row>
    <row r="101" customHeight="1" spans="1:4">
      <c r="A101" s="89" t="s">
        <v>108</v>
      </c>
      <c r="B101" s="90" t="s">
        <v>134</v>
      </c>
      <c r="C101" s="145">
        <f>C99*0.08*0.4</f>
        <v>0.000622222222222222</v>
      </c>
      <c r="D101" s="108">
        <f t="shared" si="1"/>
        <v>1.77264888888889</v>
      </c>
    </row>
    <row r="102" ht="15.75" spans="1:4">
      <c r="A102" s="98" t="s">
        <v>123</v>
      </c>
      <c r="B102" s="147"/>
      <c r="C102" s="148">
        <f>SUM(C96:C101)</f>
        <v>0.0640055555555556</v>
      </c>
      <c r="D102" s="138">
        <f>TRUNC(SUM(D96:D101),2)</f>
        <v>182.34</v>
      </c>
    </row>
    <row r="103" spans="4:4">
      <c r="D103" s="57"/>
    </row>
    <row r="104" spans="1:4">
      <c r="A104" s="139" t="s">
        <v>135</v>
      </c>
      <c r="B104" s="139"/>
      <c r="C104" s="139"/>
      <c r="D104" s="139"/>
    </row>
    <row r="105" outlineLevel="1" spans="1:4">
      <c r="A105" s="139"/>
      <c r="B105" s="139"/>
      <c r="C105" s="139"/>
      <c r="D105" s="139"/>
    </row>
    <row r="106" outlineLevel="1" spans="1:4">
      <c r="A106" s="139"/>
      <c r="B106" s="139"/>
      <c r="C106" s="139"/>
      <c r="D106" s="139"/>
    </row>
    <row r="107" outlineLevel="1" spans="1:4">
      <c r="A107" s="139"/>
      <c r="B107" s="139"/>
      <c r="C107" s="139"/>
      <c r="D107" s="139"/>
    </row>
    <row r="108" outlineLevel="1" spans="1:4">
      <c r="A108" s="139"/>
      <c r="B108" s="139"/>
      <c r="C108" s="139"/>
      <c r="D108" s="139"/>
    </row>
    <row r="109" outlineLevel="1" spans="1:4">
      <c r="A109" s="139"/>
      <c r="B109" s="139"/>
      <c r="C109" s="139"/>
      <c r="D109" s="139"/>
    </row>
    <row r="110" outlineLevel="1" spans="1:4">
      <c r="A110" s="139"/>
      <c r="B110" s="139"/>
      <c r="C110" s="139"/>
      <c r="D110" s="139"/>
    </row>
    <row r="111" outlineLevel="1" spans="1:4">
      <c r="A111" s="139"/>
      <c r="B111" s="139"/>
      <c r="C111" s="139"/>
      <c r="D111" s="139"/>
    </row>
    <row r="112" outlineLevel="1" spans="1:4">
      <c r="A112" s="139"/>
      <c r="B112" s="139"/>
      <c r="C112" s="139"/>
      <c r="D112" s="139"/>
    </row>
    <row r="113" outlineLevel="1" spans="1:4">
      <c r="A113" s="139"/>
      <c r="B113" s="139"/>
      <c r="C113" s="139"/>
      <c r="D113" s="139"/>
    </row>
    <row r="114" outlineLevel="1" spans="1:4">
      <c r="A114" s="139"/>
      <c r="B114" s="139"/>
      <c r="C114" s="139"/>
      <c r="D114" s="139"/>
    </row>
    <row r="115" outlineLevel="1" spans="1:4">
      <c r="A115" s="139"/>
      <c r="B115" s="139"/>
      <c r="C115" s="139"/>
      <c r="D115" s="139"/>
    </row>
    <row r="116" outlineLevel="1" spans="1:4">
      <c r="A116" s="139"/>
      <c r="B116" s="139"/>
      <c r="C116" s="139"/>
      <c r="D116" s="139"/>
    </row>
    <row r="117" outlineLevel="1" spans="1:4">
      <c r="A117" s="139"/>
      <c r="B117" s="139"/>
      <c r="C117" s="139"/>
      <c r="D117" s="139"/>
    </row>
    <row r="118" outlineLevel="1" spans="1:4">
      <c r="A118" s="139"/>
      <c r="B118" s="139"/>
      <c r="C118" s="139"/>
      <c r="D118" s="139"/>
    </row>
    <row r="119" outlineLevel="1" spans="1:4">
      <c r="A119" s="139"/>
      <c r="B119" s="139"/>
      <c r="C119" s="139"/>
      <c r="D119" s="139"/>
    </row>
    <row r="120" outlineLevel="1" spans="1:4">
      <c r="A120" s="139"/>
      <c r="B120" s="139"/>
      <c r="C120" s="139"/>
      <c r="D120" s="139"/>
    </row>
    <row r="121" outlineLevel="1" spans="1:4">
      <c r="A121" s="139"/>
      <c r="B121" s="139"/>
      <c r="C121" s="139"/>
      <c r="D121" s="139"/>
    </row>
    <row r="122" outlineLevel="1" spans="1:4">
      <c r="A122" s="139"/>
      <c r="B122" s="139"/>
      <c r="C122" s="139"/>
      <c r="D122" s="139"/>
    </row>
    <row r="123" outlineLevel="1" spans="1:4">
      <c r="A123" s="139"/>
      <c r="B123" s="139"/>
      <c r="C123" s="139"/>
      <c r="D123" s="139"/>
    </row>
    <row r="124" outlineLevel="1" spans="1:4">
      <c r="A124" s="139"/>
      <c r="B124" s="139"/>
      <c r="C124" s="139"/>
      <c r="D124" s="139"/>
    </row>
    <row r="125" outlineLevel="1" spans="1:4">
      <c r="A125" s="139"/>
      <c r="B125" s="139"/>
      <c r="C125" s="139"/>
      <c r="D125" s="139"/>
    </row>
    <row r="126" outlineLevel="1" spans="1:4">
      <c r="A126" s="139"/>
      <c r="B126" s="139"/>
      <c r="C126" s="139"/>
      <c r="D126" s="139"/>
    </row>
    <row r="127" ht="15.75" spans="4:4">
      <c r="D127" s="57"/>
    </row>
    <row r="128" spans="1:4">
      <c r="A128" s="101" t="s">
        <v>136</v>
      </c>
      <c r="B128" s="102"/>
      <c r="C128" s="102"/>
      <c r="D128" s="103"/>
    </row>
    <row r="129" spans="1:4">
      <c r="A129" s="85" t="s">
        <v>137</v>
      </c>
      <c r="B129" s="70" t="s">
        <v>138</v>
      </c>
      <c r="C129" s="70" t="s">
        <v>94</v>
      </c>
      <c r="D129" s="88" t="s">
        <v>78</v>
      </c>
    </row>
    <row r="130" spans="1:8">
      <c r="A130" s="89" t="s">
        <v>79</v>
      </c>
      <c r="B130" s="72" t="s">
        <v>139</v>
      </c>
      <c r="C130" s="149">
        <f>1/12</f>
        <v>0.0833333333333333</v>
      </c>
      <c r="D130" s="108">
        <f>C130*($D$33+$D$66)</f>
        <v>237.408333333333</v>
      </c>
      <c r="E130" s="96"/>
      <c r="F130" s="150"/>
      <c r="G130" s="151"/>
      <c r="H130" s="151"/>
    </row>
    <row r="131" spans="1:4">
      <c r="A131" s="89" t="s">
        <v>81</v>
      </c>
      <c r="B131" s="72" t="s">
        <v>140</v>
      </c>
      <c r="C131" s="149">
        <f>5/30/12</f>
        <v>0.0138888888888889</v>
      </c>
      <c r="D131" s="108">
        <f t="shared" ref="D131:D134" si="2">C131*($D$33+$D$66)</f>
        <v>39.5680555555556</v>
      </c>
    </row>
    <row r="132" spans="1:5">
      <c r="A132" s="89" t="s">
        <v>83</v>
      </c>
      <c r="B132" s="72" t="s">
        <v>141</v>
      </c>
      <c r="C132" s="149">
        <f>5/30/12*0.0157</f>
        <v>0.000218055555555556</v>
      </c>
      <c r="D132" s="108">
        <f t="shared" si="2"/>
        <v>0.621218472222222</v>
      </c>
      <c r="E132" s="152"/>
    </row>
    <row r="133" spans="1:4">
      <c r="A133" s="89" t="s">
        <v>85</v>
      </c>
      <c r="B133" s="72" t="s">
        <v>142</v>
      </c>
      <c r="C133" s="149">
        <f>15/30/12*0.08</f>
        <v>0.00333333333333333</v>
      </c>
      <c r="D133" s="108">
        <f t="shared" si="2"/>
        <v>9.49633333333333</v>
      </c>
    </row>
    <row r="134" spans="1:6">
      <c r="A134" s="89" t="s">
        <v>87</v>
      </c>
      <c r="B134" s="72" t="s">
        <v>143</v>
      </c>
      <c r="C134" s="149">
        <f>(4/12)*((1/12)+(1/3*1/12))*0.0157</f>
        <v>0.000581481481481481</v>
      </c>
      <c r="D134" s="108">
        <f t="shared" si="2"/>
        <v>1.65658259259259</v>
      </c>
      <c r="E134" s="94"/>
      <c r="F134" s="95"/>
    </row>
    <row r="135" spans="1:6">
      <c r="A135" s="89" t="s">
        <v>108</v>
      </c>
      <c r="B135" s="72" t="s">
        <v>144</v>
      </c>
      <c r="C135" s="153"/>
      <c r="D135" s="108">
        <f t="shared" ref="D135:D136" si="3">C135*$D$33</f>
        <v>0</v>
      </c>
      <c r="F135" s="154"/>
    </row>
    <row r="136" ht="14.25" customHeight="1" spans="1:6">
      <c r="A136" s="89" t="s">
        <v>110</v>
      </c>
      <c r="B136" s="72" t="s">
        <v>145</v>
      </c>
      <c r="C136" s="153">
        <f>SUM(C130:C133)*(2/12+1/12/3)</f>
        <v>0.0195948688271605</v>
      </c>
      <c r="D136" s="108">
        <f t="shared" si="3"/>
        <v>55.8238218016975</v>
      </c>
      <c r="F136" s="154"/>
    </row>
    <row r="137" spans="1:6">
      <c r="A137" s="89" t="s">
        <v>112</v>
      </c>
      <c r="B137" s="72" t="s">
        <v>146</v>
      </c>
      <c r="C137" s="153">
        <f>SUM(C130:C134)*C60</f>
        <v>0.0403393268518518</v>
      </c>
      <c r="D137" s="108">
        <f>C137*($D$33+$D$66)</f>
        <v>114.922708268241</v>
      </c>
      <c r="F137" s="154"/>
    </row>
    <row r="138" spans="1:4">
      <c r="A138" s="109" t="s">
        <v>89</v>
      </c>
      <c r="B138" s="87"/>
      <c r="C138" s="131"/>
      <c r="D138" s="111">
        <f>TRUNC(SUM(D130:D135),2)</f>
        <v>288.75</v>
      </c>
    </row>
    <row r="139" s="54" customFormat="1" ht="5.25" customHeight="1" spans="1:4">
      <c r="A139" s="121"/>
      <c r="B139" s="122"/>
      <c r="D139" s="123"/>
    </row>
    <row r="140" spans="1:4">
      <c r="A140" s="85" t="s">
        <v>147</v>
      </c>
      <c r="B140" s="70" t="s">
        <v>148</v>
      </c>
      <c r="C140" s="33"/>
      <c r="D140" s="88" t="s">
        <v>78</v>
      </c>
    </row>
    <row r="141" spans="1:4">
      <c r="A141" s="89" t="s">
        <v>79</v>
      </c>
      <c r="B141" s="72" t="s">
        <v>149</v>
      </c>
      <c r="C141" s="155"/>
      <c r="D141" s="91">
        <v>0</v>
      </c>
    </row>
    <row r="142" spans="1:4">
      <c r="A142" s="109" t="s">
        <v>150</v>
      </c>
      <c r="B142" s="87"/>
      <c r="C142" s="131"/>
      <c r="D142" s="111">
        <f>SUM(D141)</f>
        <v>0</v>
      </c>
    </row>
    <row r="143" s="54" customFormat="1" ht="5.25" customHeight="1" spans="1:4">
      <c r="A143" s="121"/>
      <c r="B143" s="122"/>
      <c r="D143" s="123"/>
    </row>
    <row r="144" spans="1:4">
      <c r="A144" s="109">
        <v>4</v>
      </c>
      <c r="B144" s="124" t="s">
        <v>151</v>
      </c>
      <c r="C144" s="156"/>
      <c r="D144" s="88" t="s">
        <v>78</v>
      </c>
    </row>
    <row r="145" spans="1:4">
      <c r="A145" s="133" t="s">
        <v>137</v>
      </c>
      <c r="B145" s="157" t="s">
        <v>138</v>
      </c>
      <c r="C145" s="158"/>
      <c r="D145" s="159">
        <f>D138</f>
        <v>288.75</v>
      </c>
    </row>
    <row r="146" spans="1:4">
      <c r="A146" s="133" t="s">
        <v>147</v>
      </c>
      <c r="B146" s="157" t="s">
        <v>148</v>
      </c>
      <c r="C146" s="160"/>
      <c r="D146" s="159">
        <f>D142</f>
        <v>0</v>
      </c>
    </row>
    <row r="147" ht="15.75" spans="1:4">
      <c r="A147" s="98" t="s">
        <v>152</v>
      </c>
      <c r="B147" s="99"/>
      <c r="C147" s="99"/>
      <c r="D147" s="138">
        <f>TRUNC(SUM(D145:D146),2)</f>
        <v>288.75</v>
      </c>
    </row>
    <row r="148" s="55" customFormat="1" ht="15.75" spans="1:10">
      <c r="A148" s="161"/>
      <c r="B148" s="161"/>
      <c r="C148" s="162"/>
      <c r="D148" s="162"/>
      <c r="E148" s="57"/>
      <c r="F148" s="57"/>
      <c r="G148" s="57"/>
      <c r="H148" s="57"/>
      <c r="I148" s="57"/>
      <c r="J148" s="57"/>
    </row>
    <row r="149" s="55" customFormat="1" spans="1:10">
      <c r="A149" s="140" t="s">
        <v>153</v>
      </c>
      <c r="B149" s="141"/>
      <c r="C149" s="141"/>
      <c r="D149" s="142"/>
      <c r="E149" s="57"/>
      <c r="F149" s="57"/>
      <c r="G149" s="163"/>
      <c r="H149" s="57"/>
      <c r="I149" s="57"/>
      <c r="J149" s="57"/>
    </row>
    <row r="150" spans="1:7">
      <c r="A150" s="85">
        <v>5</v>
      </c>
      <c r="B150" s="143" t="s">
        <v>154</v>
      </c>
      <c r="C150" s="131"/>
      <c r="D150" s="88" t="s">
        <v>78</v>
      </c>
      <c r="G150" s="94"/>
    </row>
    <row r="151" spans="1:9">
      <c r="A151" s="89" t="s">
        <v>79</v>
      </c>
      <c r="B151" s="136" t="s">
        <v>155</v>
      </c>
      <c r="C151" s="164"/>
      <c r="D151" s="91">
        <f>Uniformes_EPI_EPC!F266</f>
        <v>126.365</v>
      </c>
      <c r="G151" s="165"/>
      <c r="I151" s="94"/>
    </row>
    <row r="152" spans="1:4">
      <c r="A152" s="89" t="s">
        <v>81</v>
      </c>
      <c r="B152" s="136" t="s">
        <v>156</v>
      </c>
      <c r="C152" s="164"/>
      <c r="D152" s="91">
        <f>Uniformes_EPI_EPC!F268</f>
        <v>15.8558333333333</v>
      </c>
    </row>
    <row r="153" spans="1:7">
      <c r="A153" s="89" t="s">
        <v>83</v>
      </c>
      <c r="B153" s="136" t="s">
        <v>157</v>
      </c>
      <c r="C153" s="164"/>
      <c r="D153" s="91"/>
      <c r="G153" s="163"/>
    </row>
    <row r="154" spans="1:7">
      <c r="A154" s="89" t="s">
        <v>85</v>
      </c>
      <c r="B154" s="136" t="s">
        <v>158</v>
      </c>
      <c r="C154" s="164"/>
      <c r="D154" s="166"/>
      <c r="G154" s="163"/>
    </row>
    <row r="155" spans="1:7">
      <c r="A155" s="89" t="s">
        <v>87</v>
      </c>
      <c r="B155" s="136" t="s">
        <v>159</v>
      </c>
      <c r="C155" s="164"/>
      <c r="D155" s="166"/>
      <c r="G155" s="163"/>
    </row>
    <row r="156" ht="15.75" spans="1:7">
      <c r="A156" s="98" t="s">
        <v>160</v>
      </c>
      <c r="B156" s="99"/>
      <c r="C156" s="147"/>
      <c r="D156" s="138">
        <f>TRUNC(SUM(D151:D155),2)</f>
        <v>142.22</v>
      </c>
      <c r="G156" s="163"/>
    </row>
    <row r="157" ht="15.75" spans="1:4">
      <c r="A157" s="167"/>
      <c r="B157" s="167"/>
      <c r="C157" s="167"/>
      <c r="D157" s="167"/>
    </row>
    <row r="158" s="56" customFormat="1" spans="1:7">
      <c r="A158" s="140" t="s">
        <v>161</v>
      </c>
      <c r="B158" s="141"/>
      <c r="C158" s="141"/>
      <c r="D158" s="142"/>
      <c r="G158" s="168"/>
    </row>
    <row r="159" spans="1:4">
      <c r="A159" s="85">
        <v>6</v>
      </c>
      <c r="B159" s="70" t="s">
        <v>162</v>
      </c>
      <c r="C159" s="70" t="s">
        <v>94</v>
      </c>
      <c r="D159" s="88" t="s">
        <v>78</v>
      </c>
    </row>
    <row r="160" spans="1:4">
      <c r="A160" s="89" t="s">
        <v>79</v>
      </c>
      <c r="B160" s="72" t="s">
        <v>163</v>
      </c>
      <c r="C160" s="120">
        <v>0.05</v>
      </c>
      <c r="D160" s="106">
        <f>C160*(D33+D76+D102+D147+D156)</f>
        <v>277.5295</v>
      </c>
    </row>
    <row r="161" spans="1:4">
      <c r="A161" s="89" t="s">
        <v>81</v>
      </c>
      <c r="B161" s="72" t="s">
        <v>164</v>
      </c>
      <c r="C161" s="120">
        <v>0.08</v>
      </c>
      <c r="D161" s="106">
        <f>C161*(D33+D76+D102+D147+D156+D160)</f>
        <v>466.24956</v>
      </c>
    </row>
    <row r="162" customHeight="1" spans="1:4">
      <c r="A162" s="169" t="s">
        <v>165</v>
      </c>
      <c r="B162" s="170"/>
      <c r="C162" s="171">
        <f>SUM(C160:C161)</f>
        <v>0.13</v>
      </c>
      <c r="D162" s="172">
        <f>TRUNC(SUM(D160:D161),2)</f>
        <v>743.77</v>
      </c>
    </row>
    <row r="163" s="54" customFormat="1" ht="14.25" customHeight="1" spans="1:4">
      <c r="A163" s="121"/>
      <c r="B163" s="122"/>
      <c r="D163" s="123"/>
    </row>
    <row r="164" spans="1:4">
      <c r="A164" s="173" t="s">
        <v>83</v>
      </c>
      <c r="B164" s="174" t="s">
        <v>166</v>
      </c>
      <c r="C164" s="175"/>
      <c r="D164" s="176"/>
    </row>
    <row r="165" spans="1:4">
      <c r="A165" s="89" t="s">
        <v>167</v>
      </c>
      <c r="B165" s="72" t="s">
        <v>168</v>
      </c>
      <c r="C165" s="120">
        <f>0.65%+3%</f>
        <v>0.0365</v>
      </c>
      <c r="D165" s="108">
        <f>C165*(D33+D76+D102+D147+D156+D162)/(1-C168)</f>
        <v>251.498784893268</v>
      </c>
    </row>
    <row r="166" spans="1:4">
      <c r="A166" s="89" t="s">
        <v>169</v>
      </c>
      <c r="B166" s="72" t="s">
        <v>170</v>
      </c>
      <c r="C166" s="144">
        <v>0</v>
      </c>
      <c r="D166" s="108">
        <f>C166*(D33+D76+D102+D147+D156+D162)/(1-C168)</f>
        <v>0</v>
      </c>
    </row>
    <row r="167" spans="1:4">
      <c r="A167" s="89" t="s">
        <v>171</v>
      </c>
      <c r="B167" s="72" t="s">
        <v>172</v>
      </c>
      <c r="C167" s="144">
        <v>0.05</v>
      </c>
      <c r="D167" s="108">
        <f>C167*(D33+D76+D102+D147+D156+D162)/(1-C168)</f>
        <v>344.518883415435</v>
      </c>
    </row>
    <row r="168" spans="1:4">
      <c r="A168" s="169" t="s">
        <v>173</v>
      </c>
      <c r="B168" s="177"/>
      <c r="C168" s="171">
        <f>SUM(C165:C167)</f>
        <v>0.0865</v>
      </c>
      <c r="D168" s="178">
        <f>SUM(D165:D167)</f>
        <v>596.017668308703</v>
      </c>
    </row>
    <row r="169" ht="15.75" spans="1:4">
      <c r="A169" s="179" t="s">
        <v>174</v>
      </c>
      <c r="B169" s="180"/>
      <c r="C169" s="148">
        <f>C162+C168</f>
        <v>0.2165</v>
      </c>
      <c r="D169" s="138">
        <f>TRUNC((D168+D162),2)</f>
        <v>1339.78</v>
      </c>
    </row>
    <row r="170" s="55" customFormat="1" ht="15.75" spans="1:10">
      <c r="A170" s="181"/>
      <c r="B170" s="161"/>
      <c r="C170" s="182"/>
      <c r="D170" s="183"/>
      <c r="E170" s="57"/>
      <c r="F170" s="57"/>
      <c r="G170" s="57"/>
      <c r="H170" s="57"/>
      <c r="I170" s="57"/>
      <c r="J170" s="57"/>
    </row>
    <row r="171" customHeight="1" spans="1:4">
      <c r="A171" s="140" t="s">
        <v>175</v>
      </c>
      <c r="B171" s="141"/>
      <c r="C171" s="141"/>
      <c r="D171" s="142"/>
    </row>
    <row r="172" customHeight="1" spans="1:4">
      <c r="A172" s="184" t="s">
        <v>176</v>
      </c>
      <c r="B172" s="132"/>
      <c r="C172" s="156"/>
      <c r="D172" s="88" t="s">
        <v>78</v>
      </c>
    </row>
    <row r="173" s="56" customFormat="1" spans="1:4">
      <c r="A173" s="133" t="s">
        <v>79</v>
      </c>
      <c r="B173" s="136" t="s">
        <v>75</v>
      </c>
      <c r="C173" s="164"/>
      <c r="D173" s="108">
        <f>D33</f>
        <v>2848.9</v>
      </c>
    </row>
    <row r="174" customHeight="1" spans="1:4">
      <c r="A174" s="133" t="s">
        <v>81</v>
      </c>
      <c r="B174" s="136" t="s">
        <v>91</v>
      </c>
      <c r="C174" s="164"/>
      <c r="D174" s="108">
        <f>D76</f>
        <v>2088.38</v>
      </c>
    </row>
    <row r="175" spans="1:4">
      <c r="A175" s="133" t="s">
        <v>83</v>
      </c>
      <c r="B175" s="136" t="s">
        <v>127</v>
      </c>
      <c r="C175" s="164"/>
      <c r="D175" s="108">
        <f>D102</f>
        <v>182.34</v>
      </c>
    </row>
    <row r="176" spans="1:4">
      <c r="A176" s="133" t="s">
        <v>85</v>
      </c>
      <c r="B176" s="136" t="s">
        <v>136</v>
      </c>
      <c r="C176" s="164"/>
      <c r="D176" s="108">
        <f>D147</f>
        <v>288.75</v>
      </c>
    </row>
    <row r="177" customHeight="1" spans="1:4">
      <c r="A177" s="133" t="s">
        <v>87</v>
      </c>
      <c r="B177" s="136" t="s">
        <v>153</v>
      </c>
      <c r="C177" s="164"/>
      <c r="D177" s="108">
        <f>D156</f>
        <v>142.22</v>
      </c>
    </row>
    <row r="178" customHeight="1" spans="1:4">
      <c r="A178" s="109" t="s">
        <v>177</v>
      </c>
      <c r="B178" s="87"/>
      <c r="C178" s="87"/>
      <c r="D178" s="111">
        <f>TRUNC(SUM(D173:D177),2)</f>
        <v>5550.59</v>
      </c>
    </row>
    <row r="179" spans="1:4">
      <c r="A179" s="133" t="s">
        <v>108</v>
      </c>
      <c r="B179" s="185" t="s">
        <v>161</v>
      </c>
      <c r="C179" s="185"/>
      <c r="D179" s="108">
        <f>D169</f>
        <v>1339.78</v>
      </c>
    </row>
    <row r="180" customHeight="1" spans="1:4">
      <c r="A180" s="98" t="s">
        <v>178</v>
      </c>
      <c r="B180" s="99"/>
      <c r="C180" s="99"/>
      <c r="D180" s="138">
        <f>TRUNC(SUM(D178:D179),2)</f>
        <v>6890.37</v>
      </c>
    </row>
    <row r="181" s="55" customFormat="1" ht="15.75" spans="1:10">
      <c r="A181" s="181"/>
      <c r="B181" s="161"/>
      <c r="C181" s="182"/>
      <c r="D181" s="183"/>
      <c r="E181" s="57"/>
      <c r="F181" s="57"/>
      <c r="G181" s="57"/>
      <c r="H181" s="57"/>
      <c r="I181" s="57"/>
      <c r="J181" s="57"/>
    </row>
    <row r="182" customHeight="1" spans="1:4">
      <c r="A182" s="140" t="s">
        <v>179</v>
      </c>
      <c r="B182" s="141"/>
      <c r="C182" s="141"/>
      <c r="D182" s="142"/>
    </row>
    <row r="183" ht="16.5" customHeight="1" spans="1:6">
      <c r="A183" s="186" t="s">
        <v>180</v>
      </c>
      <c r="B183" s="187" t="s">
        <v>181</v>
      </c>
      <c r="C183" s="188"/>
      <c r="D183" s="108">
        <f>D180</f>
        <v>6890.37</v>
      </c>
      <c r="F183" s="94"/>
    </row>
    <row r="184" customHeight="1" spans="1:4">
      <c r="A184" s="89" t="s">
        <v>182</v>
      </c>
      <c r="B184" s="187" t="s">
        <v>183</v>
      </c>
      <c r="C184" s="188"/>
      <c r="D184" s="189">
        <v>1</v>
      </c>
    </row>
    <row r="185" customHeight="1" spans="1:4">
      <c r="A185" s="98" t="s">
        <v>184</v>
      </c>
      <c r="B185" s="99"/>
      <c r="C185" s="147"/>
      <c r="D185" s="138">
        <f>TRUNC(D183*D184,2)</f>
        <v>6890.37</v>
      </c>
    </row>
  </sheetData>
  <mergeCells count="67">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B155:C155"/>
    <mergeCell ref="A156:C156"/>
    <mergeCell ref="A157:D157"/>
    <mergeCell ref="A158:D158"/>
    <mergeCell ref="A162:B162"/>
    <mergeCell ref="B164:D164"/>
    <mergeCell ref="A168:B168"/>
    <mergeCell ref="A169:B169"/>
    <mergeCell ref="A171:D171"/>
    <mergeCell ref="A172:C172"/>
    <mergeCell ref="B173:C173"/>
    <mergeCell ref="B174:C174"/>
    <mergeCell ref="B175:C175"/>
    <mergeCell ref="B176:C176"/>
    <mergeCell ref="B177:C177"/>
    <mergeCell ref="A178:C178"/>
    <mergeCell ref="B179:C179"/>
    <mergeCell ref="A180:C180"/>
    <mergeCell ref="A182:D182"/>
    <mergeCell ref="B183:C183"/>
    <mergeCell ref="B184:C184"/>
    <mergeCell ref="A185:C185"/>
    <mergeCell ref="A18:D24"/>
    <mergeCell ref="A35:D39"/>
    <mergeCell ref="A47:B49"/>
    <mergeCell ref="A78:D92"/>
    <mergeCell ref="A104:D126"/>
  </mergeCells>
  <pageMargins left="0.511811024" right="0.511811024" top="0.787401575" bottom="0.787401575" header="0.31496062" footer="0.31496062"/>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85"/>
  <sheetViews>
    <sheetView topLeftCell="A50" workbookViewId="0">
      <selection activeCell="C64" sqref="C64"/>
    </sheetView>
  </sheetViews>
  <sheetFormatPr defaultColWidth="9.14285714285714" defaultRowHeight="15"/>
  <cols>
    <col min="1" max="1" width="8" style="57" customWidth="1"/>
    <col min="2" max="2" width="78.5714285714286" style="57" customWidth="1"/>
    <col min="3" max="3" width="17.2857142857143" style="57" customWidth="1"/>
    <col min="4" max="4" width="21.8571428571429" style="58" customWidth="1"/>
    <col min="5" max="6" width="12.1428571428571" style="57" customWidth="1"/>
    <col min="7" max="7" width="9.57142857142857" style="57" customWidth="1"/>
    <col min="8" max="8" width="10.5714285714286" style="57" customWidth="1"/>
    <col min="9" max="16384" width="9.14285714285714" style="57"/>
  </cols>
  <sheetData>
    <row r="2" spans="1:4">
      <c r="A2" s="59" t="s">
        <v>57</v>
      </c>
      <c r="B2" s="60"/>
      <c r="C2" s="61"/>
      <c r="D2" s="62"/>
    </row>
    <row r="3" spans="1:4">
      <c r="A3" s="63" t="s">
        <v>58</v>
      </c>
      <c r="B3" s="64"/>
      <c r="C3" s="64"/>
      <c r="D3" s="65"/>
    </row>
    <row r="4" spans="1:4">
      <c r="A4" s="66" t="s">
        <v>59</v>
      </c>
      <c r="B4" s="64"/>
      <c r="C4" s="64"/>
      <c r="D4" s="65"/>
    </row>
    <row r="5" spans="1:4">
      <c r="A5" s="66" t="s">
        <v>60</v>
      </c>
      <c r="B5" s="64"/>
      <c r="C5" s="64"/>
      <c r="D5" s="65"/>
    </row>
    <row r="6" spans="1:4">
      <c r="A6" s="66" t="s">
        <v>61</v>
      </c>
      <c r="B6" s="64"/>
      <c r="C6" s="64"/>
      <c r="D6" s="65"/>
    </row>
    <row r="7" s="53" customFormat="1" ht="14.25" customHeight="1" spans="1:4">
      <c r="A7" s="67"/>
      <c r="B7" s="68"/>
      <c r="C7" s="67"/>
      <c r="D7" s="69"/>
    </row>
    <row r="8" spans="1:4">
      <c r="A8" s="70" t="s">
        <v>62</v>
      </c>
      <c r="B8" s="70"/>
      <c r="C8" s="70"/>
      <c r="D8" s="70"/>
    </row>
    <row r="9" customHeight="1" spans="1:4">
      <c r="A9" s="71">
        <v>1</v>
      </c>
      <c r="B9" s="72" t="s">
        <v>63</v>
      </c>
      <c r="C9" s="44" t="s">
        <v>64</v>
      </c>
      <c r="D9" s="44"/>
    </row>
    <row r="10" spans="1:4">
      <c r="A10" s="71">
        <v>2</v>
      </c>
      <c r="B10" s="72" t="s">
        <v>65</v>
      </c>
      <c r="C10" s="73">
        <v>45292</v>
      </c>
      <c r="D10" s="73"/>
    </row>
    <row r="11" customHeight="1" spans="1:4">
      <c r="A11" s="71">
        <v>3</v>
      </c>
      <c r="B11" s="72" t="s">
        <v>66</v>
      </c>
      <c r="C11" s="74" t="s">
        <v>203</v>
      </c>
      <c r="D11" s="75"/>
    </row>
    <row r="12" spans="1:4">
      <c r="A12" s="71">
        <v>4</v>
      </c>
      <c r="B12" s="72" t="s">
        <v>68</v>
      </c>
      <c r="C12" s="74" t="s">
        <v>204</v>
      </c>
      <c r="D12" s="75"/>
    </row>
    <row r="13" spans="1:4">
      <c r="A13" s="71">
        <v>5</v>
      </c>
      <c r="B13" s="72" t="s">
        <v>70</v>
      </c>
      <c r="C13" s="76">
        <v>220</v>
      </c>
      <c r="D13" s="77"/>
    </row>
    <row r="14" spans="1:4">
      <c r="A14" s="71">
        <v>6</v>
      </c>
      <c r="B14" s="72" t="s">
        <v>195</v>
      </c>
      <c r="C14" s="78">
        <v>1429.52</v>
      </c>
      <c r="D14" s="78"/>
    </row>
    <row r="15" ht="17.25" customHeight="1" spans="1:4">
      <c r="A15" s="71">
        <v>7</v>
      </c>
      <c r="B15" s="72" t="s">
        <v>72</v>
      </c>
      <c r="C15" s="76">
        <v>12</v>
      </c>
      <c r="D15" s="77"/>
    </row>
    <row r="16" ht="17.25" customHeight="1" spans="1:4">
      <c r="A16" s="71">
        <v>8</v>
      </c>
      <c r="B16" s="72" t="s">
        <v>73</v>
      </c>
      <c r="C16" s="76">
        <v>1</v>
      </c>
      <c r="D16" s="77"/>
    </row>
    <row r="17" spans="1:9">
      <c r="A17" s="79"/>
      <c r="F17" s="80"/>
      <c r="G17" s="80"/>
      <c r="H17" s="80"/>
      <c r="I17" s="80"/>
    </row>
    <row r="18" spans="1:9">
      <c r="A18" s="81" t="s">
        <v>74</v>
      </c>
      <c r="B18" s="81"/>
      <c r="C18" s="81"/>
      <c r="D18" s="81"/>
      <c r="F18" s="80"/>
      <c r="G18" s="80"/>
      <c r="H18" s="80"/>
      <c r="I18" s="80"/>
    </row>
    <row r="19" outlineLevel="1" spans="1:9">
      <c r="A19" s="81"/>
      <c r="B19" s="81"/>
      <c r="C19" s="81"/>
      <c r="D19" s="81"/>
      <c r="F19" s="80"/>
      <c r="G19" s="80"/>
      <c r="H19" s="80"/>
      <c r="I19" s="80"/>
    </row>
    <row r="20" outlineLevel="1" spans="1:9">
      <c r="A20" s="81"/>
      <c r="B20" s="81"/>
      <c r="C20" s="81"/>
      <c r="D20" s="81"/>
      <c r="F20" s="80"/>
      <c r="G20" s="80"/>
      <c r="H20" s="80"/>
      <c r="I20" s="80"/>
    </row>
    <row r="21" outlineLevel="1" spans="1:9">
      <c r="A21" s="81"/>
      <c r="B21" s="81"/>
      <c r="C21" s="81"/>
      <c r="D21" s="81"/>
      <c r="F21" s="80"/>
      <c r="G21" s="80"/>
      <c r="H21" s="80"/>
      <c r="I21" s="80"/>
    </row>
    <row r="22" outlineLevel="1" spans="1:9">
      <c r="A22" s="81"/>
      <c r="B22" s="81"/>
      <c r="C22" s="81"/>
      <c r="D22" s="81"/>
      <c r="F22" s="80"/>
      <c r="G22" s="80"/>
      <c r="H22" s="80"/>
      <c r="I22" s="80"/>
    </row>
    <row r="23" outlineLevel="1" spans="1:9">
      <c r="A23" s="81"/>
      <c r="B23" s="81"/>
      <c r="C23" s="81"/>
      <c r="D23" s="81"/>
      <c r="F23" s="80"/>
      <c r="G23" s="80"/>
      <c r="H23" s="80"/>
      <c r="I23" s="80"/>
    </row>
    <row r="24" outlineLevel="1" spans="1:9">
      <c r="A24" s="81"/>
      <c r="B24" s="81"/>
      <c r="C24" s="81"/>
      <c r="D24" s="81"/>
      <c r="F24" s="80"/>
      <c r="G24" s="80"/>
      <c r="H24" s="80"/>
      <c r="I24" s="80"/>
    </row>
    <row r="25" ht="15.75"/>
    <row r="26" spans="1:4">
      <c r="A26" s="82" t="s">
        <v>75</v>
      </c>
      <c r="B26" s="83"/>
      <c r="C26" s="83"/>
      <c r="D26" s="84"/>
    </row>
    <row r="27" spans="1:4">
      <c r="A27" s="85" t="s">
        <v>76</v>
      </c>
      <c r="B27" s="86" t="s">
        <v>77</v>
      </c>
      <c r="C27" s="87"/>
      <c r="D27" s="88" t="s">
        <v>78</v>
      </c>
    </row>
    <row r="28" spans="1:4">
      <c r="A28" s="89" t="s">
        <v>79</v>
      </c>
      <c r="B28" s="90" t="s">
        <v>80</v>
      </c>
      <c r="C28" s="71"/>
      <c r="D28" s="91">
        <f>C14</f>
        <v>1429.52</v>
      </c>
    </row>
    <row r="29" spans="1:4">
      <c r="A29" s="89" t="s">
        <v>81</v>
      </c>
      <c r="B29" s="90" t="s">
        <v>82</v>
      </c>
      <c r="C29" s="92"/>
      <c r="D29" s="91"/>
    </row>
    <row r="30" spans="1:7">
      <c r="A30" s="89" t="s">
        <v>83</v>
      </c>
      <c r="B30" s="90" t="s">
        <v>188</v>
      </c>
      <c r="C30" s="93"/>
      <c r="D30" s="91"/>
      <c r="E30" s="94"/>
      <c r="G30" s="95"/>
    </row>
    <row r="31" spans="1:5">
      <c r="A31" s="89" t="s">
        <v>85</v>
      </c>
      <c r="B31" s="90" t="s">
        <v>86</v>
      </c>
      <c r="C31" s="72"/>
      <c r="D31" s="91"/>
      <c r="E31" s="96"/>
    </row>
    <row r="32" spans="1:7">
      <c r="A32" s="71" t="s">
        <v>87</v>
      </c>
      <c r="B32" s="57" t="s">
        <v>88</v>
      </c>
      <c r="C32" s="97"/>
      <c r="D32" s="91"/>
      <c r="G32" s="94"/>
    </row>
    <row r="33" ht="15.75" customHeight="1" spans="1:6">
      <c r="A33" s="98" t="s">
        <v>89</v>
      </c>
      <c r="B33" s="99"/>
      <c r="C33" s="99"/>
      <c r="D33" s="100">
        <f>TRUNC(SUM(D28:D32),2)</f>
        <v>1429.52</v>
      </c>
      <c r="F33" s="94"/>
    </row>
    <row r="34" ht="15.75" customHeight="1" spans="4:4">
      <c r="D34" s="57"/>
    </row>
    <row r="35" ht="15.75" customHeight="1" spans="1:4">
      <c r="A35" s="81" t="s">
        <v>90</v>
      </c>
      <c r="B35" s="81"/>
      <c r="C35" s="81"/>
      <c r="D35" s="81"/>
    </row>
    <row r="36" ht="15.75" customHeight="1" outlineLevel="1" spans="1:4">
      <c r="A36" s="81"/>
      <c r="B36" s="81"/>
      <c r="C36" s="81"/>
      <c r="D36" s="81"/>
    </row>
    <row r="37" ht="15.75" customHeight="1" outlineLevel="1" spans="1:4">
      <c r="A37" s="81"/>
      <c r="B37" s="81"/>
      <c r="C37" s="81"/>
      <c r="D37" s="81"/>
    </row>
    <row r="38" ht="15.75" customHeight="1" outlineLevel="1" spans="1:4">
      <c r="A38" s="81"/>
      <c r="B38" s="81"/>
      <c r="C38" s="81"/>
      <c r="D38" s="81"/>
    </row>
    <row r="39" ht="15.75" customHeight="1" outlineLevel="1" spans="1:4">
      <c r="A39" s="81"/>
      <c r="B39" s="81"/>
      <c r="C39" s="81"/>
      <c r="D39" s="81"/>
    </row>
    <row r="40" ht="15.75" customHeight="1" spans="4:4">
      <c r="D40" s="57"/>
    </row>
    <row r="41" spans="1:4">
      <c r="A41" s="101" t="s">
        <v>91</v>
      </c>
      <c r="B41" s="102"/>
      <c r="C41" s="102"/>
      <c r="D41" s="103"/>
    </row>
    <row r="42" spans="1:4">
      <c r="A42" s="85" t="s">
        <v>92</v>
      </c>
      <c r="B42" s="104" t="s">
        <v>93</v>
      </c>
      <c r="C42" s="70" t="s">
        <v>94</v>
      </c>
      <c r="D42" s="88" t="s">
        <v>78</v>
      </c>
    </row>
    <row r="43" spans="1:4">
      <c r="A43" s="89" t="s">
        <v>79</v>
      </c>
      <c r="B43" s="72" t="s">
        <v>95</v>
      </c>
      <c r="C43" s="105">
        <f>1/12</f>
        <v>0.0833333333333333</v>
      </c>
      <c r="D43" s="106">
        <f>C43*D33</f>
        <v>119.126666666667</v>
      </c>
    </row>
    <row r="44" spans="1:4">
      <c r="A44" s="89" t="s">
        <v>81</v>
      </c>
      <c r="B44" s="72" t="s">
        <v>96</v>
      </c>
      <c r="C44" s="107">
        <f>(1/3)/12</f>
        <v>0.0277777777777778</v>
      </c>
      <c r="D44" s="108">
        <f>C44*D33</f>
        <v>39.7088888888889</v>
      </c>
    </row>
    <row r="45" customHeight="1" spans="1:4">
      <c r="A45" s="109" t="s">
        <v>97</v>
      </c>
      <c r="B45" s="87"/>
      <c r="C45" s="110">
        <f>SUM(C43:C44)</f>
        <v>0.111111111111111</v>
      </c>
      <c r="D45" s="111">
        <f>TRUNC(SUM(D43:D44),2)</f>
        <v>158.83</v>
      </c>
    </row>
    <row r="46" s="54" customFormat="1" customHeight="1" spans="1:4">
      <c r="A46" s="112"/>
      <c r="B46" s="52"/>
      <c r="C46" s="57"/>
      <c r="D46" s="113"/>
    </row>
    <row r="47" s="54" customFormat="1" customHeight="1" spans="1:4">
      <c r="A47" s="114" t="s">
        <v>98</v>
      </c>
      <c r="B47" s="115"/>
      <c r="C47" s="116" t="s">
        <v>99</v>
      </c>
      <c r="D47" s="117">
        <f>D33</f>
        <v>1429.52</v>
      </c>
    </row>
    <row r="48" s="54" customFormat="1" customHeight="1" spans="1:4">
      <c r="A48" s="114"/>
      <c r="B48" s="115"/>
      <c r="C48" s="116" t="s">
        <v>100</v>
      </c>
      <c r="D48" s="117">
        <f>D45</f>
        <v>158.83</v>
      </c>
    </row>
    <row r="49" s="54" customFormat="1" customHeight="1" spans="1:4">
      <c r="A49" s="114"/>
      <c r="B49" s="115"/>
      <c r="C49" s="116" t="s">
        <v>37</v>
      </c>
      <c r="D49" s="118">
        <f>TRUNC(SUM(D47:D48),2)</f>
        <v>1588.35</v>
      </c>
    </row>
    <row r="50" s="54" customFormat="1" customHeight="1" spans="1:4">
      <c r="A50" s="112"/>
      <c r="B50" s="52"/>
      <c r="C50" s="57"/>
      <c r="D50" s="113"/>
    </row>
    <row r="51" ht="30" spans="1:4">
      <c r="A51" s="85" t="s">
        <v>101</v>
      </c>
      <c r="B51" s="104" t="s">
        <v>102</v>
      </c>
      <c r="C51" s="70" t="s">
        <v>94</v>
      </c>
      <c r="D51" s="88" t="s">
        <v>78</v>
      </c>
    </row>
    <row r="52" spans="1:4">
      <c r="A52" s="89" t="s">
        <v>79</v>
      </c>
      <c r="B52" s="72" t="s">
        <v>103</v>
      </c>
      <c r="C52" s="107">
        <v>0.2</v>
      </c>
      <c r="D52" s="119">
        <f>C52*$D$49</f>
        <v>317.67</v>
      </c>
    </row>
    <row r="53" spans="1:4">
      <c r="A53" s="89" t="s">
        <v>81</v>
      </c>
      <c r="B53" s="72" t="s">
        <v>104</v>
      </c>
      <c r="C53" s="107">
        <v>0.025</v>
      </c>
      <c r="D53" s="119">
        <f t="shared" ref="D53:D59" si="0">C53*$D$49</f>
        <v>39.70875</v>
      </c>
    </row>
    <row r="54" spans="1:4">
      <c r="A54" s="89" t="s">
        <v>83</v>
      </c>
      <c r="B54" s="72" t="s">
        <v>105</v>
      </c>
      <c r="C54" s="120">
        <f>3%*2</f>
        <v>0.06</v>
      </c>
      <c r="D54" s="119">
        <f t="shared" si="0"/>
        <v>95.301</v>
      </c>
    </row>
    <row r="55" spans="1:4">
      <c r="A55" s="89" t="s">
        <v>85</v>
      </c>
      <c r="B55" s="72" t="s">
        <v>106</v>
      </c>
      <c r="C55" s="107">
        <v>0.015</v>
      </c>
      <c r="D55" s="119">
        <f t="shared" si="0"/>
        <v>23.82525</v>
      </c>
    </row>
    <row r="56" spans="1:4">
      <c r="A56" s="89" t="s">
        <v>87</v>
      </c>
      <c r="B56" s="72" t="s">
        <v>107</v>
      </c>
      <c r="C56" s="107">
        <v>0.01</v>
      </c>
      <c r="D56" s="119">
        <f t="shared" si="0"/>
        <v>15.8835</v>
      </c>
    </row>
    <row r="57" spans="1:4">
      <c r="A57" s="89" t="s">
        <v>108</v>
      </c>
      <c r="B57" s="72" t="s">
        <v>109</v>
      </c>
      <c r="C57" s="107">
        <v>0.006</v>
      </c>
      <c r="D57" s="119">
        <f t="shared" si="0"/>
        <v>9.5301</v>
      </c>
    </row>
    <row r="58" spans="1:4">
      <c r="A58" s="89" t="s">
        <v>110</v>
      </c>
      <c r="B58" s="72" t="s">
        <v>111</v>
      </c>
      <c r="C58" s="107">
        <v>0.002</v>
      </c>
      <c r="D58" s="119">
        <f t="shared" si="0"/>
        <v>3.1767</v>
      </c>
    </row>
    <row r="59" spans="1:4">
      <c r="A59" s="89" t="s">
        <v>112</v>
      </c>
      <c r="B59" s="72" t="s">
        <v>113</v>
      </c>
      <c r="C59" s="107">
        <v>0.08</v>
      </c>
      <c r="D59" s="119">
        <f t="shared" si="0"/>
        <v>127.068</v>
      </c>
    </row>
    <row r="60" spans="1:4">
      <c r="A60" s="85" t="s">
        <v>114</v>
      </c>
      <c r="B60" s="70"/>
      <c r="C60" s="110">
        <f>SUM(C52:C59)</f>
        <v>0.398</v>
      </c>
      <c r="D60" s="111">
        <f>TRUNC(SUM(D52:D59),2)</f>
        <v>632.16</v>
      </c>
    </row>
    <row r="61" s="54" customFormat="1" ht="12" customHeight="1" spans="1:4">
      <c r="A61" s="121"/>
      <c r="B61" s="122"/>
      <c r="D61" s="123"/>
    </row>
    <row r="62" spans="1:4">
      <c r="A62" s="85" t="s">
        <v>115</v>
      </c>
      <c r="B62" s="124" t="s">
        <v>116</v>
      </c>
      <c r="C62" s="70"/>
      <c r="D62" s="125" t="s">
        <v>78</v>
      </c>
    </row>
    <row r="63" spans="1:4">
      <c r="A63" s="89" t="s">
        <v>79</v>
      </c>
      <c r="B63" s="72" t="s">
        <v>117</v>
      </c>
      <c r="C63" s="126">
        <v>5.1</v>
      </c>
      <c r="D63" s="91">
        <f>IF(C63=0,0,(C63*15*2)-0.06*C14)</f>
        <v>67.2288</v>
      </c>
    </row>
    <row r="64" spans="1:4">
      <c r="A64" s="127" t="s">
        <v>81</v>
      </c>
      <c r="B64" s="128" t="s">
        <v>118</v>
      </c>
      <c r="C64" s="126">
        <v>25</v>
      </c>
      <c r="D64" s="91">
        <f>(22*C64)-0.2*(22*C64)</f>
        <v>440</v>
      </c>
    </row>
    <row r="65" spans="1:4">
      <c r="A65" s="89" t="s">
        <v>83</v>
      </c>
      <c r="B65" s="72" t="s">
        <v>119</v>
      </c>
      <c r="C65" s="126"/>
      <c r="D65" s="91">
        <v>44</v>
      </c>
    </row>
    <row r="66" spans="1:4">
      <c r="A66" s="71" t="s">
        <v>85</v>
      </c>
      <c r="B66" s="72" t="s">
        <v>120</v>
      </c>
      <c r="C66" s="129">
        <v>15</v>
      </c>
      <c r="D66" s="78">
        <f>SUM(D28:D29)/220*1.5*C66</f>
        <v>146.200909090909</v>
      </c>
    </row>
    <row r="67" spans="1:4">
      <c r="A67" s="71" t="s">
        <v>87</v>
      </c>
      <c r="B67" s="72" t="s">
        <v>121</v>
      </c>
      <c r="C67" s="130"/>
      <c r="D67" s="78">
        <v>22</v>
      </c>
    </row>
    <row r="68" spans="1:4">
      <c r="A68" s="71" t="s">
        <v>108</v>
      </c>
      <c r="B68" s="72" t="s">
        <v>122</v>
      </c>
      <c r="C68" s="130"/>
      <c r="D68" s="78">
        <v>6</v>
      </c>
    </row>
    <row r="69" spans="1:4">
      <c r="A69" s="71" t="s">
        <v>110</v>
      </c>
      <c r="B69" s="72" t="s">
        <v>88</v>
      </c>
      <c r="C69" s="130"/>
      <c r="D69" s="78"/>
    </row>
    <row r="70" spans="1:4">
      <c r="A70" s="109" t="s">
        <v>123</v>
      </c>
      <c r="B70" s="87"/>
      <c r="C70" s="131"/>
      <c r="D70" s="111">
        <f>TRUNC(SUM(D63:D69),2)</f>
        <v>725.42</v>
      </c>
    </row>
    <row r="71" s="54" customFormat="1" ht="13.5" customHeight="1" spans="1:4">
      <c r="A71" s="121"/>
      <c r="B71" s="122"/>
      <c r="D71" s="123"/>
    </row>
    <row r="72" customHeight="1" spans="1:4">
      <c r="A72" s="109">
        <v>2</v>
      </c>
      <c r="B72" s="124" t="s">
        <v>124</v>
      </c>
      <c r="C72" s="132"/>
      <c r="D72" s="88" t="s">
        <v>78</v>
      </c>
    </row>
    <row r="73" spans="1:4">
      <c r="A73" s="133" t="s">
        <v>92</v>
      </c>
      <c r="B73" s="134" t="s">
        <v>93</v>
      </c>
      <c r="C73" s="135"/>
      <c r="D73" s="108">
        <f>D45</f>
        <v>158.83</v>
      </c>
    </row>
    <row r="74" spans="1:4">
      <c r="A74" s="133" t="s">
        <v>101</v>
      </c>
      <c r="B74" s="136" t="s">
        <v>102</v>
      </c>
      <c r="C74" s="137"/>
      <c r="D74" s="108">
        <f>D60</f>
        <v>632.16</v>
      </c>
    </row>
    <row r="75" spans="1:4">
      <c r="A75" s="133" t="s">
        <v>115</v>
      </c>
      <c r="B75" s="136" t="s">
        <v>116</v>
      </c>
      <c r="C75" s="137"/>
      <c r="D75" s="108">
        <f>D70</f>
        <v>725.42</v>
      </c>
    </row>
    <row r="76" ht="15.75" spans="1:4">
      <c r="A76" s="98" t="s">
        <v>125</v>
      </c>
      <c r="B76" s="99"/>
      <c r="C76" s="99"/>
      <c r="D76" s="138">
        <f>TRUNC(SUM(D73:D75),2)</f>
        <v>1516.41</v>
      </c>
    </row>
    <row r="77" spans="4:4">
      <c r="D77" s="57"/>
    </row>
    <row r="78" spans="1:4">
      <c r="A78" s="139" t="s">
        <v>126</v>
      </c>
      <c r="B78" s="139"/>
      <c r="C78" s="139"/>
      <c r="D78" s="139"/>
    </row>
    <row r="79" outlineLevel="1" spans="1:4">
      <c r="A79" s="139"/>
      <c r="B79" s="139"/>
      <c r="C79" s="139"/>
      <c r="D79" s="139"/>
    </row>
    <row r="80" outlineLevel="1" spans="1:4">
      <c r="A80" s="139"/>
      <c r="B80" s="139"/>
      <c r="C80" s="139"/>
      <c r="D80" s="139"/>
    </row>
    <row r="81" outlineLevel="1" spans="1:4">
      <c r="A81" s="139"/>
      <c r="B81" s="139"/>
      <c r="C81" s="139"/>
      <c r="D81" s="139"/>
    </row>
    <row r="82" outlineLevel="1" spans="1:4">
      <c r="A82" s="139"/>
      <c r="B82" s="139"/>
      <c r="C82" s="139"/>
      <c r="D82" s="139"/>
    </row>
    <row r="83" outlineLevel="1" spans="1:4">
      <c r="A83" s="139"/>
      <c r="B83" s="139"/>
      <c r="C83" s="139"/>
      <c r="D83" s="139"/>
    </row>
    <row r="84" outlineLevel="1" spans="1:4">
      <c r="A84" s="139"/>
      <c r="B84" s="139"/>
      <c r="C84" s="139"/>
      <c r="D84" s="139"/>
    </row>
    <row r="85" outlineLevel="1" spans="1:4">
      <c r="A85" s="139"/>
      <c r="B85" s="139"/>
      <c r="C85" s="139"/>
      <c r="D85" s="139"/>
    </row>
    <row r="86" outlineLevel="1" spans="1:4">
      <c r="A86" s="139"/>
      <c r="B86" s="139"/>
      <c r="C86" s="139"/>
      <c r="D86" s="139"/>
    </row>
    <row r="87" outlineLevel="1" spans="1:4">
      <c r="A87" s="139"/>
      <c r="B87" s="139"/>
      <c r="C87" s="139"/>
      <c r="D87" s="139"/>
    </row>
    <row r="88" outlineLevel="1" spans="1:4">
      <c r="A88" s="139"/>
      <c r="B88" s="139"/>
      <c r="C88" s="139"/>
      <c r="D88" s="139"/>
    </row>
    <row r="89" outlineLevel="1" spans="1:4">
      <c r="A89" s="139"/>
      <c r="B89" s="139"/>
      <c r="C89" s="139"/>
      <c r="D89" s="139"/>
    </row>
    <row r="90" outlineLevel="1" spans="1:4">
      <c r="A90" s="139"/>
      <c r="B90" s="139"/>
      <c r="C90" s="139"/>
      <c r="D90" s="139"/>
    </row>
    <row r="91" outlineLevel="1" spans="1:4">
      <c r="A91" s="139"/>
      <c r="B91" s="139"/>
      <c r="C91" s="139"/>
      <c r="D91" s="139"/>
    </row>
    <row r="92" outlineLevel="1" spans="1:4">
      <c r="A92" s="139"/>
      <c r="B92" s="139"/>
      <c r="C92" s="139"/>
      <c r="D92" s="139"/>
    </row>
    <row r="93" ht="15.75" spans="4:4">
      <c r="D93" s="57"/>
    </row>
    <row r="94" spans="1:4">
      <c r="A94" s="140" t="s">
        <v>127</v>
      </c>
      <c r="B94" s="141"/>
      <c r="C94" s="141"/>
      <c r="D94" s="142"/>
    </row>
    <row r="95" spans="1:4">
      <c r="A95" s="85">
        <v>3</v>
      </c>
      <c r="B95" s="143" t="s">
        <v>128</v>
      </c>
      <c r="C95" s="70" t="s">
        <v>94</v>
      </c>
      <c r="D95" s="88" t="s">
        <v>78</v>
      </c>
    </row>
    <row r="96" customHeight="1" spans="1:4">
      <c r="A96" s="89" t="s">
        <v>79</v>
      </c>
      <c r="B96" s="90" t="s">
        <v>129</v>
      </c>
      <c r="C96" s="144">
        <f>1/12*2%</f>
        <v>0.00166666666666667</v>
      </c>
      <c r="D96" s="108">
        <f>C96*$D$33</f>
        <v>2.38253333333333</v>
      </c>
    </row>
    <row r="97" customHeight="1" spans="1:4">
      <c r="A97" s="89" t="s">
        <v>81</v>
      </c>
      <c r="B97" s="90" t="s">
        <v>130</v>
      </c>
      <c r="C97" s="145">
        <f>C96*8%</f>
        <v>0.000133333333333333</v>
      </c>
      <c r="D97" s="108">
        <f t="shared" ref="D97:D101" si="1">C97*$D$33</f>
        <v>0.190602666666667</v>
      </c>
    </row>
    <row r="98" customHeight="1" spans="1:5">
      <c r="A98" s="89" t="s">
        <v>83</v>
      </c>
      <c r="B98" s="90" t="s">
        <v>131</v>
      </c>
      <c r="C98" s="144">
        <f>0.08*0.4*0.9*(1+2/12+(1/3*1/12))</f>
        <v>0.0344</v>
      </c>
      <c r="D98" s="108">
        <f t="shared" si="1"/>
        <v>49.175488</v>
      </c>
      <c r="E98" s="146"/>
    </row>
    <row r="99" customHeight="1" spans="1:4">
      <c r="A99" s="89" t="s">
        <v>85</v>
      </c>
      <c r="B99" s="90" t="s">
        <v>132</v>
      </c>
      <c r="C99" s="144">
        <f>(7/30)/12</f>
        <v>0.0194444444444444</v>
      </c>
      <c r="D99" s="108">
        <f t="shared" si="1"/>
        <v>27.7962222222222</v>
      </c>
    </row>
    <row r="100" customHeight="1" spans="1:4">
      <c r="A100" s="89" t="s">
        <v>87</v>
      </c>
      <c r="B100" s="90" t="s">
        <v>133</v>
      </c>
      <c r="C100" s="144">
        <f>C60*C99</f>
        <v>0.00773888888888889</v>
      </c>
      <c r="D100" s="108">
        <f t="shared" si="1"/>
        <v>11.0628964444444</v>
      </c>
    </row>
    <row r="101" customHeight="1" spans="1:4">
      <c r="A101" s="89" t="s">
        <v>108</v>
      </c>
      <c r="B101" s="90" t="s">
        <v>134</v>
      </c>
      <c r="C101" s="145">
        <f>C99*0.08*0.4</f>
        <v>0.000622222222222222</v>
      </c>
      <c r="D101" s="108">
        <f t="shared" si="1"/>
        <v>0.889479111111111</v>
      </c>
    </row>
    <row r="102" ht="15.75" spans="1:4">
      <c r="A102" s="98" t="s">
        <v>123</v>
      </c>
      <c r="B102" s="147"/>
      <c r="C102" s="148">
        <f>SUM(C96:C101)</f>
        <v>0.0640055555555556</v>
      </c>
      <c r="D102" s="138">
        <f>TRUNC(SUM(D96:D101),2)</f>
        <v>91.49</v>
      </c>
    </row>
    <row r="103" spans="4:4">
      <c r="D103" s="57"/>
    </row>
    <row r="104" spans="1:4">
      <c r="A104" s="139" t="s">
        <v>135</v>
      </c>
      <c r="B104" s="139"/>
      <c r="C104" s="139"/>
      <c r="D104" s="139"/>
    </row>
    <row r="105" outlineLevel="1" spans="1:4">
      <c r="A105" s="139"/>
      <c r="B105" s="139"/>
      <c r="C105" s="139"/>
      <c r="D105" s="139"/>
    </row>
    <row r="106" outlineLevel="1" spans="1:4">
      <c r="A106" s="139"/>
      <c r="B106" s="139"/>
      <c r="C106" s="139"/>
      <c r="D106" s="139"/>
    </row>
    <row r="107" outlineLevel="1" spans="1:4">
      <c r="A107" s="139"/>
      <c r="B107" s="139"/>
      <c r="C107" s="139"/>
      <c r="D107" s="139"/>
    </row>
    <row r="108" outlineLevel="1" spans="1:4">
      <c r="A108" s="139"/>
      <c r="B108" s="139"/>
      <c r="C108" s="139"/>
      <c r="D108" s="139"/>
    </row>
    <row r="109" outlineLevel="1" spans="1:4">
      <c r="A109" s="139"/>
      <c r="B109" s="139"/>
      <c r="C109" s="139"/>
      <c r="D109" s="139"/>
    </row>
    <row r="110" outlineLevel="1" spans="1:4">
      <c r="A110" s="139"/>
      <c r="B110" s="139"/>
      <c r="C110" s="139"/>
      <c r="D110" s="139"/>
    </row>
    <row r="111" outlineLevel="1" spans="1:4">
      <c r="A111" s="139"/>
      <c r="B111" s="139"/>
      <c r="C111" s="139"/>
      <c r="D111" s="139"/>
    </row>
    <row r="112" outlineLevel="1" spans="1:4">
      <c r="A112" s="139"/>
      <c r="B112" s="139"/>
      <c r="C112" s="139"/>
      <c r="D112" s="139"/>
    </row>
    <row r="113" outlineLevel="1" spans="1:4">
      <c r="A113" s="139"/>
      <c r="B113" s="139"/>
      <c r="C113" s="139"/>
      <c r="D113" s="139"/>
    </row>
    <row r="114" outlineLevel="1" spans="1:4">
      <c r="A114" s="139"/>
      <c r="B114" s="139"/>
      <c r="C114" s="139"/>
      <c r="D114" s="139"/>
    </row>
    <row r="115" outlineLevel="1" spans="1:4">
      <c r="A115" s="139"/>
      <c r="B115" s="139"/>
      <c r="C115" s="139"/>
      <c r="D115" s="139"/>
    </row>
    <row r="116" outlineLevel="1" spans="1:4">
      <c r="A116" s="139"/>
      <c r="B116" s="139"/>
      <c r="C116" s="139"/>
      <c r="D116" s="139"/>
    </row>
    <row r="117" outlineLevel="1" spans="1:4">
      <c r="A117" s="139"/>
      <c r="B117" s="139"/>
      <c r="C117" s="139"/>
      <c r="D117" s="139"/>
    </row>
    <row r="118" outlineLevel="1" spans="1:4">
      <c r="A118" s="139"/>
      <c r="B118" s="139"/>
      <c r="C118" s="139"/>
      <c r="D118" s="139"/>
    </row>
    <row r="119" outlineLevel="1" spans="1:4">
      <c r="A119" s="139"/>
      <c r="B119" s="139"/>
      <c r="C119" s="139"/>
      <c r="D119" s="139"/>
    </row>
    <row r="120" outlineLevel="1" spans="1:4">
      <c r="A120" s="139"/>
      <c r="B120" s="139"/>
      <c r="C120" s="139"/>
      <c r="D120" s="139"/>
    </row>
    <row r="121" outlineLevel="1" spans="1:4">
      <c r="A121" s="139"/>
      <c r="B121" s="139"/>
      <c r="C121" s="139"/>
      <c r="D121" s="139"/>
    </row>
    <row r="122" outlineLevel="1" spans="1:4">
      <c r="A122" s="139"/>
      <c r="B122" s="139"/>
      <c r="C122" s="139"/>
      <c r="D122" s="139"/>
    </row>
    <row r="123" outlineLevel="1" spans="1:4">
      <c r="A123" s="139"/>
      <c r="B123" s="139"/>
      <c r="C123" s="139"/>
      <c r="D123" s="139"/>
    </row>
    <row r="124" outlineLevel="1" spans="1:4">
      <c r="A124" s="139"/>
      <c r="B124" s="139"/>
      <c r="C124" s="139"/>
      <c r="D124" s="139"/>
    </row>
    <row r="125" outlineLevel="1" spans="1:4">
      <c r="A125" s="139"/>
      <c r="B125" s="139"/>
      <c r="C125" s="139"/>
      <c r="D125" s="139"/>
    </row>
    <row r="126" outlineLevel="1" spans="1:4">
      <c r="A126" s="139"/>
      <c r="B126" s="139"/>
      <c r="C126" s="139"/>
      <c r="D126" s="139"/>
    </row>
    <row r="127" ht="15.75" spans="4:4">
      <c r="D127" s="57"/>
    </row>
    <row r="128" spans="1:4">
      <c r="A128" s="101" t="s">
        <v>136</v>
      </c>
      <c r="B128" s="102"/>
      <c r="C128" s="102"/>
      <c r="D128" s="103"/>
    </row>
    <row r="129" spans="1:4">
      <c r="A129" s="85" t="s">
        <v>137</v>
      </c>
      <c r="B129" s="70" t="s">
        <v>138</v>
      </c>
      <c r="C129" s="70" t="s">
        <v>94</v>
      </c>
      <c r="D129" s="88" t="s">
        <v>78</v>
      </c>
    </row>
    <row r="130" spans="1:8">
      <c r="A130" s="89" t="s">
        <v>79</v>
      </c>
      <c r="B130" s="72" t="s">
        <v>139</v>
      </c>
      <c r="C130" s="149">
        <f>1/12</f>
        <v>0.0833333333333333</v>
      </c>
      <c r="D130" s="108">
        <f>C130*($D$33+$D$66)</f>
        <v>131.310075757576</v>
      </c>
      <c r="E130" s="96"/>
      <c r="F130" s="150"/>
      <c r="G130" s="151"/>
      <c r="H130" s="151"/>
    </row>
    <row r="131" spans="1:4">
      <c r="A131" s="89" t="s">
        <v>81</v>
      </c>
      <c r="B131" s="72" t="s">
        <v>140</v>
      </c>
      <c r="C131" s="149">
        <f>5/30/12</f>
        <v>0.0138888888888889</v>
      </c>
      <c r="D131" s="108">
        <f t="shared" ref="D131:D134" si="2">C131*($D$33+$D$66)</f>
        <v>21.8850126262626</v>
      </c>
    </row>
    <row r="132" spans="1:5">
      <c r="A132" s="89" t="s">
        <v>83</v>
      </c>
      <c r="B132" s="72" t="s">
        <v>141</v>
      </c>
      <c r="C132" s="149">
        <f>5/30/12*0.0157</f>
        <v>0.000218055555555556</v>
      </c>
      <c r="D132" s="108">
        <f t="shared" si="2"/>
        <v>0.343594698232323</v>
      </c>
      <c r="E132" s="152"/>
    </row>
    <row r="133" spans="1:4">
      <c r="A133" s="89" t="s">
        <v>85</v>
      </c>
      <c r="B133" s="72" t="s">
        <v>142</v>
      </c>
      <c r="C133" s="149">
        <f>15/30/12*0.08</f>
        <v>0.00333333333333333</v>
      </c>
      <c r="D133" s="108">
        <f t="shared" si="2"/>
        <v>5.25240303030303</v>
      </c>
    </row>
    <row r="134" spans="1:6">
      <c r="A134" s="89" t="s">
        <v>87</v>
      </c>
      <c r="B134" s="72" t="s">
        <v>143</v>
      </c>
      <c r="C134" s="149">
        <f>(4/12)*((1/12)+(1/3*1/12))*0.0157</f>
        <v>0.000581481481481481</v>
      </c>
      <c r="D134" s="108">
        <f t="shared" si="2"/>
        <v>0.916252528619529</v>
      </c>
      <c r="E134" s="94"/>
      <c r="F134" s="95"/>
    </row>
    <row r="135" spans="1:6">
      <c r="A135" s="89" t="s">
        <v>108</v>
      </c>
      <c r="B135" s="72" t="s">
        <v>144</v>
      </c>
      <c r="C135" s="153"/>
      <c r="D135" s="108">
        <f t="shared" ref="D135:D136" si="3">C135*$D$33</f>
        <v>0</v>
      </c>
      <c r="F135" s="154"/>
    </row>
    <row r="136" ht="14.25" customHeight="1" spans="1:6">
      <c r="A136" s="89" t="s">
        <v>110</v>
      </c>
      <c r="B136" s="72" t="s">
        <v>145</v>
      </c>
      <c r="C136" s="153">
        <f>SUM(C130:C133)*(2/12+1/12/3)</f>
        <v>0.0195948688271605</v>
      </c>
      <c r="D136" s="108">
        <f t="shared" si="3"/>
        <v>28.0112568858025</v>
      </c>
      <c r="F136" s="154"/>
    </row>
    <row r="137" spans="1:6">
      <c r="A137" s="89" t="s">
        <v>112</v>
      </c>
      <c r="B137" s="72" t="s">
        <v>146</v>
      </c>
      <c r="C137" s="153">
        <f>SUM(C130:C134)*C60</f>
        <v>0.0403393268518518</v>
      </c>
      <c r="D137" s="108">
        <f>C137*($D$33+$D$66)</f>
        <v>63.5635207791153</v>
      </c>
      <c r="F137" s="154"/>
    </row>
    <row r="138" spans="1:4">
      <c r="A138" s="109" t="s">
        <v>89</v>
      </c>
      <c r="B138" s="87"/>
      <c r="C138" s="131"/>
      <c r="D138" s="111">
        <f>TRUNC(SUM(D130:D135),2)</f>
        <v>159.7</v>
      </c>
    </row>
    <row r="139" s="54" customFormat="1" ht="5.25" customHeight="1" spans="1:4">
      <c r="A139" s="121"/>
      <c r="B139" s="122"/>
      <c r="D139" s="123"/>
    </row>
    <row r="140" spans="1:4">
      <c r="A140" s="85" t="s">
        <v>147</v>
      </c>
      <c r="B140" s="70" t="s">
        <v>148</v>
      </c>
      <c r="C140" s="33"/>
      <c r="D140" s="88" t="s">
        <v>78</v>
      </c>
    </row>
    <row r="141" spans="1:4">
      <c r="A141" s="89" t="s">
        <v>79</v>
      </c>
      <c r="B141" s="72" t="s">
        <v>149</v>
      </c>
      <c r="C141" s="155"/>
      <c r="D141" s="91">
        <v>0</v>
      </c>
    </row>
    <row r="142" spans="1:4">
      <c r="A142" s="109" t="s">
        <v>150</v>
      </c>
      <c r="B142" s="87"/>
      <c r="C142" s="131"/>
      <c r="D142" s="111">
        <f>SUM(D141)</f>
        <v>0</v>
      </c>
    </row>
    <row r="143" s="54" customFormat="1" ht="5.25" customHeight="1" spans="1:4">
      <c r="A143" s="121"/>
      <c r="B143" s="122"/>
      <c r="D143" s="123"/>
    </row>
    <row r="144" spans="1:4">
      <c r="A144" s="109">
        <v>4</v>
      </c>
      <c r="B144" s="124" t="s">
        <v>151</v>
      </c>
      <c r="C144" s="156"/>
      <c r="D144" s="88" t="s">
        <v>78</v>
      </c>
    </row>
    <row r="145" spans="1:4">
      <c r="A145" s="133" t="s">
        <v>137</v>
      </c>
      <c r="B145" s="157" t="s">
        <v>138</v>
      </c>
      <c r="C145" s="158"/>
      <c r="D145" s="159">
        <f>D138</f>
        <v>159.7</v>
      </c>
    </row>
    <row r="146" spans="1:4">
      <c r="A146" s="133" t="s">
        <v>147</v>
      </c>
      <c r="B146" s="157" t="s">
        <v>148</v>
      </c>
      <c r="C146" s="160"/>
      <c r="D146" s="159">
        <f>D142</f>
        <v>0</v>
      </c>
    </row>
    <row r="147" ht="15.75" spans="1:4">
      <c r="A147" s="98" t="s">
        <v>152</v>
      </c>
      <c r="B147" s="99"/>
      <c r="C147" s="99"/>
      <c r="D147" s="138">
        <f>TRUNC(SUM(D145:D146),2)</f>
        <v>159.7</v>
      </c>
    </row>
    <row r="148" s="55" customFormat="1" ht="15.75" spans="1:10">
      <c r="A148" s="161"/>
      <c r="B148" s="161"/>
      <c r="C148" s="162"/>
      <c r="D148" s="162"/>
      <c r="E148" s="57"/>
      <c r="F148" s="57"/>
      <c r="G148" s="57"/>
      <c r="H148" s="57"/>
      <c r="I148" s="57"/>
      <c r="J148" s="57"/>
    </row>
    <row r="149" s="55" customFormat="1" spans="1:10">
      <c r="A149" s="140" t="s">
        <v>153</v>
      </c>
      <c r="B149" s="141"/>
      <c r="C149" s="141"/>
      <c r="D149" s="142"/>
      <c r="E149" s="57"/>
      <c r="F149" s="57"/>
      <c r="G149" s="163"/>
      <c r="H149" s="57"/>
      <c r="I149" s="57"/>
      <c r="J149" s="57"/>
    </row>
    <row r="150" spans="1:7">
      <c r="A150" s="85">
        <v>5</v>
      </c>
      <c r="B150" s="143" t="s">
        <v>154</v>
      </c>
      <c r="C150" s="131"/>
      <c r="D150" s="88" t="s">
        <v>78</v>
      </c>
      <c r="G150" s="94"/>
    </row>
    <row r="151" spans="1:9">
      <c r="A151" s="89" t="s">
        <v>79</v>
      </c>
      <c r="B151" s="136" t="s">
        <v>155</v>
      </c>
      <c r="C151" s="164"/>
      <c r="D151" s="91">
        <f>Uniformes_EPI_EPC!F297</f>
        <v>128.065</v>
      </c>
      <c r="G151" s="165"/>
      <c r="I151" s="94"/>
    </row>
    <row r="152" spans="1:4">
      <c r="A152" s="89" t="s">
        <v>81</v>
      </c>
      <c r="B152" s="136" t="s">
        <v>156</v>
      </c>
      <c r="C152" s="164"/>
      <c r="D152" s="91">
        <f>Uniformes_EPI_EPC!F299</f>
        <v>15.8558333333333</v>
      </c>
    </row>
    <row r="153" spans="1:7">
      <c r="A153" s="89" t="s">
        <v>83</v>
      </c>
      <c r="B153" s="136" t="s">
        <v>157</v>
      </c>
      <c r="C153" s="164"/>
      <c r="D153" s="91">
        <f>Materiais!F276</f>
        <v>6.91666666666667</v>
      </c>
      <c r="G153" s="163"/>
    </row>
    <row r="154" spans="1:7">
      <c r="A154" s="89" t="s">
        <v>85</v>
      </c>
      <c r="B154" s="136" t="s">
        <v>158</v>
      </c>
      <c r="C154" s="164"/>
      <c r="D154" s="166"/>
      <c r="G154" s="163"/>
    </row>
    <row r="155" spans="1:7">
      <c r="A155" s="89" t="s">
        <v>87</v>
      </c>
      <c r="B155" s="136" t="s">
        <v>159</v>
      </c>
      <c r="C155" s="164"/>
      <c r="D155" s="166"/>
      <c r="G155" s="163"/>
    </row>
    <row r="156" ht="15.75" spans="1:7">
      <c r="A156" s="98" t="s">
        <v>160</v>
      </c>
      <c r="B156" s="99"/>
      <c r="C156" s="147"/>
      <c r="D156" s="138">
        <f>TRUNC(SUM(D151:D155),2)</f>
        <v>150.83</v>
      </c>
      <c r="G156" s="163"/>
    </row>
    <row r="157" ht="15.75" spans="1:4">
      <c r="A157" s="167"/>
      <c r="B157" s="167"/>
      <c r="C157" s="167"/>
      <c r="D157" s="167"/>
    </row>
    <row r="158" s="56" customFormat="1" spans="1:7">
      <c r="A158" s="140" t="s">
        <v>161</v>
      </c>
      <c r="B158" s="141"/>
      <c r="C158" s="141"/>
      <c r="D158" s="142"/>
      <c r="G158" s="168"/>
    </row>
    <row r="159" spans="1:4">
      <c r="A159" s="85">
        <v>6</v>
      </c>
      <c r="B159" s="70" t="s">
        <v>162</v>
      </c>
      <c r="C159" s="70" t="s">
        <v>94</v>
      </c>
      <c r="D159" s="88" t="s">
        <v>78</v>
      </c>
    </row>
    <row r="160" spans="1:4">
      <c r="A160" s="89" t="s">
        <v>79</v>
      </c>
      <c r="B160" s="72" t="s">
        <v>163</v>
      </c>
      <c r="C160" s="120">
        <v>0.05</v>
      </c>
      <c r="D160" s="106">
        <f>C160*(D33+D76+D102+D147+D156)</f>
        <v>167.3975</v>
      </c>
    </row>
    <row r="161" spans="1:4">
      <c r="A161" s="89" t="s">
        <v>81</v>
      </c>
      <c r="B161" s="72" t="s">
        <v>164</v>
      </c>
      <c r="C161" s="120">
        <v>0.08</v>
      </c>
      <c r="D161" s="106">
        <f>C161*(D33+D76+D102+D147+D156+D160)</f>
        <v>281.2278</v>
      </c>
    </row>
    <row r="162" customHeight="1" spans="1:4">
      <c r="A162" s="169" t="s">
        <v>165</v>
      </c>
      <c r="B162" s="170"/>
      <c r="C162" s="171">
        <f>SUM(C160:C161)</f>
        <v>0.13</v>
      </c>
      <c r="D162" s="172">
        <f>TRUNC(SUM(D160:D161),2)</f>
        <v>448.62</v>
      </c>
    </row>
    <row r="163" s="54" customFormat="1" ht="14.25" customHeight="1" spans="1:4">
      <c r="A163" s="121"/>
      <c r="B163" s="122"/>
      <c r="D163" s="123"/>
    </row>
    <row r="164" spans="1:4">
      <c r="A164" s="173" t="s">
        <v>83</v>
      </c>
      <c r="B164" s="174" t="s">
        <v>166</v>
      </c>
      <c r="C164" s="175"/>
      <c r="D164" s="176"/>
    </row>
    <row r="165" spans="1:4">
      <c r="A165" s="89" t="s">
        <v>167</v>
      </c>
      <c r="B165" s="72" t="s">
        <v>168</v>
      </c>
      <c r="C165" s="120">
        <f>0.65%+3%</f>
        <v>0.0365</v>
      </c>
      <c r="D165" s="108">
        <f>C165*(D33+D76+D102+D147+D156+D162)/(1-C168)</f>
        <v>151.696557197592</v>
      </c>
    </row>
    <row r="166" spans="1:4">
      <c r="A166" s="89" t="s">
        <v>169</v>
      </c>
      <c r="B166" s="72" t="s">
        <v>170</v>
      </c>
      <c r="C166" s="144">
        <v>0</v>
      </c>
      <c r="D166" s="108">
        <f>C166*(D33+D76+D102+D147+D156+D162)/(1-C168)</f>
        <v>0</v>
      </c>
    </row>
    <row r="167" spans="1:4">
      <c r="A167" s="89" t="s">
        <v>171</v>
      </c>
      <c r="B167" s="72" t="s">
        <v>172</v>
      </c>
      <c r="C167" s="144">
        <v>0.05</v>
      </c>
      <c r="D167" s="108">
        <f>C167*(D33+D76+D102+D147+D156+D162)/(1-C168)</f>
        <v>207.8035030104</v>
      </c>
    </row>
    <row r="168" spans="1:4">
      <c r="A168" s="169" t="s">
        <v>173</v>
      </c>
      <c r="B168" s="177"/>
      <c r="C168" s="171">
        <f>SUM(C165:C167)</f>
        <v>0.0865</v>
      </c>
      <c r="D168" s="178">
        <f>SUM(D165:D167)</f>
        <v>359.500060207991</v>
      </c>
    </row>
    <row r="169" ht="15.75" spans="1:4">
      <c r="A169" s="179" t="s">
        <v>174</v>
      </c>
      <c r="B169" s="180"/>
      <c r="C169" s="148">
        <f>C162+C168</f>
        <v>0.2165</v>
      </c>
      <c r="D169" s="138">
        <f>TRUNC((D168+D162),2)</f>
        <v>808.12</v>
      </c>
    </row>
    <row r="170" s="55" customFormat="1" ht="15.75" spans="1:10">
      <c r="A170" s="181"/>
      <c r="B170" s="161"/>
      <c r="C170" s="182"/>
      <c r="D170" s="183"/>
      <c r="E170" s="57"/>
      <c r="F170" s="57"/>
      <c r="G170" s="57"/>
      <c r="H170" s="57"/>
      <c r="I170" s="57"/>
      <c r="J170" s="57"/>
    </row>
    <row r="171" customHeight="1" spans="1:4">
      <c r="A171" s="140" t="s">
        <v>175</v>
      </c>
      <c r="B171" s="141"/>
      <c r="C171" s="141"/>
      <c r="D171" s="142"/>
    </row>
    <row r="172" customHeight="1" spans="1:4">
      <c r="A172" s="184" t="s">
        <v>176</v>
      </c>
      <c r="B172" s="132"/>
      <c r="C172" s="156"/>
      <c r="D172" s="88" t="s">
        <v>78</v>
      </c>
    </row>
    <row r="173" s="56" customFormat="1" spans="1:4">
      <c r="A173" s="133" t="s">
        <v>79</v>
      </c>
      <c r="B173" s="136" t="s">
        <v>75</v>
      </c>
      <c r="C173" s="164"/>
      <c r="D173" s="108">
        <f>D33</f>
        <v>1429.52</v>
      </c>
    </row>
    <row r="174" customHeight="1" spans="1:4">
      <c r="A174" s="133" t="s">
        <v>81</v>
      </c>
      <c r="B174" s="136" t="s">
        <v>91</v>
      </c>
      <c r="C174" s="164"/>
      <c r="D174" s="108">
        <f>D76</f>
        <v>1516.41</v>
      </c>
    </row>
    <row r="175" spans="1:4">
      <c r="A175" s="133" t="s">
        <v>83</v>
      </c>
      <c r="B175" s="136" t="s">
        <v>127</v>
      </c>
      <c r="C175" s="164"/>
      <c r="D175" s="108">
        <f>D102</f>
        <v>91.49</v>
      </c>
    </row>
    <row r="176" spans="1:4">
      <c r="A176" s="133" t="s">
        <v>85</v>
      </c>
      <c r="B176" s="136" t="s">
        <v>136</v>
      </c>
      <c r="C176" s="164"/>
      <c r="D176" s="108">
        <f>D147</f>
        <v>159.7</v>
      </c>
    </row>
    <row r="177" customHeight="1" spans="1:4">
      <c r="A177" s="133" t="s">
        <v>87</v>
      </c>
      <c r="B177" s="136" t="s">
        <v>153</v>
      </c>
      <c r="C177" s="164"/>
      <c r="D177" s="108">
        <f>D156</f>
        <v>150.83</v>
      </c>
    </row>
    <row r="178" customHeight="1" spans="1:4">
      <c r="A178" s="109" t="s">
        <v>177</v>
      </c>
      <c r="B178" s="87"/>
      <c r="C178" s="87"/>
      <c r="D178" s="111">
        <f>TRUNC(SUM(D173:D177),2)</f>
        <v>3347.95</v>
      </c>
    </row>
    <row r="179" spans="1:4">
      <c r="A179" s="133" t="s">
        <v>108</v>
      </c>
      <c r="B179" s="185" t="s">
        <v>161</v>
      </c>
      <c r="C179" s="185"/>
      <c r="D179" s="108">
        <f>D169</f>
        <v>808.12</v>
      </c>
    </row>
    <row r="180" customHeight="1" spans="1:4">
      <c r="A180" s="98" t="s">
        <v>178</v>
      </c>
      <c r="B180" s="99"/>
      <c r="C180" s="99"/>
      <c r="D180" s="138">
        <f>TRUNC(SUM(D178:D179),2)</f>
        <v>4156.07</v>
      </c>
    </row>
    <row r="181" s="55" customFormat="1" ht="15.75" spans="1:10">
      <c r="A181" s="181"/>
      <c r="B181" s="161"/>
      <c r="C181" s="182"/>
      <c r="D181" s="183"/>
      <c r="E181" s="57"/>
      <c r="F181" s="57"/>
      <c r="G181" s="57"/>
      <c r="H181" s="57"/>
      <c r="I181" s="57"/>
      <c r="J181" s="57"/>
    </row>
    <row r="182" customHeight="1" spans="1:4">
      <c r="A182" s="140" t="s">
        <v>179</v>
      </c>
      <c r="B182" s="141"/>
      <c r="C182" s="141"/>
      <c r="D182" s="142"/>
    </row>
    <row r="183" ht="16.5" customHeight="1" spans="1:6">
      <c r="A183" s="186" t="s">
        <v>180</v>
      </c>
      <c r="B183" s="187" t="s">
        <v>181</v>
      </c>
      <c r="C183" s="188"/>
      <c r="D183" s="108">
        <f>D180</f>
        <v>4156.07</v>
      </c>
      <c r="F183" s="94"/>
    </row>
    <row r="184" customHeight="1" spans="1:4">
      <c r="A184" s="89" t="s">
        <v>182</v>
      </c>
      <c r="B184" s="187" t="s">
        <v>183</v>
      </c>
      <c r="C184" s="188"/>
      <c r="D184" s="189">
        <v>2</v>
      </c>
    </row>
    <row r="185" customHeight="1" spans="1:4">
      <c r="A185" s="98" t="s">
        <v>184</v>
      </c>
      <c r="B185" s="99"/>
      <c r="C185" s="147"/>
      <c r="D185" s="138">
        <f>TRUNC(D183*D184,2)</f>
        <v>8312.14</v>
      </c>
    </row>
  </sheetData>
  <mergeCells count="67">
    <mergeCell ref="A2:D2"/>
    <mergeCell ref="A3:D3"/>
    <mergeCell ref="A4:D4"/>
    <mergeCell ref="A5:D5"/>
    <mergeCell ref="A8:D8"/>
    <mergeCell ref="C9:D9"/>
    <mergeCell ref="C10:D10"/>
    <mergeCell ref="C11:D11"/>
    <mergeCell ref="C12:D12"/>
    <mergeCell ref="C13:D13"/>
    <mergeCell ref="C14:D14"/>
    <mergeCell ref="C15:D15"/>
    <mergeCell ref="C16:D16"/>
    <mergeCell ref="F17:I17"/>
    <mergeCell ref="A26:D26"/>
    <mergeCell ref="A33:C33"/>
    <mergeCell ref="A41:D41"/>
    <mergeCell ref="A45:B45"/>
    <mergeCell ref="A60:B60"/>
    <mergeCell ref="A70:C70"/>
    <mergeCell ref="B72:C72"/>
    <mergeCell ref="B73:C73"/>
    <mergeCell ref="B74:C74"/>
    <mergeCell ref="B75:C75"/>
    <mergeCell ref="A76:C76"/>
    <mergeCell ref="A94:D94"/>
    <mergeCell ref="A102:B102"/>
    <mergeCell ref="A128:D128"/>
    <mergeCell ref="A138:C138"/>
    <mergeCell ref="A142:C142"/>
    <mergeCell ref="B144:C144"/>
    <mergeCell ref="B145:C145"/>
    <mergeCell ref="B146:C146"/>
    <mergeCell ref="A147:C147"/>
    <mergeCell ref="A149:D149"/>
    <mergeCell ref="B150:C150"/>
    <mergeCell ref="B151:C151"/>
    <mergeCell ref="B152:C152"/>
    <mergeCell ref="B153:C153"/>
    <mergeCell ref="B154:C154"/>
    <mergeCell ref="B155:C155"/>
    <mergeCell ref="A156:C156"/>
    <mergeCell ref="A157:D157"/>
    <mergeCell ref="A158:D158"/>
    <mergeCell ref="A162:B162"/>
    <mergeCell ref="B164:D164"/>
    <mergeCell ref="A168:B168"/>
    <mergeCell ref="A169:B169"/>
    <mergeCell ref="A171:D171"/>
    <mergeCell ref="A172:C172"/>
    <mergeCell ref="B173:C173"/>
    <mergeCell ref="B174:C174"/>
    <mergeCell ref="B175:C175"/>
    <mergeCell ref="B176:C176"/>
    <mergeCell ref="B177:C177"/>
    <mergeCell ref="A178:C178"/>
    <mergeCell ref="B179:C179"/>
    <mergeCell ref="A180:C180"/>
    <mergeCell ref="A182:D182"/>
    <mergeCell ref="B183:C183"/>
    <mergeCell ref="B184:C184"/>
    <mergeCell ref="A185:C185"/>
    <mergeCell ref="A18:D24"/>
    <mergeCell ref="A35:D39"/>
    <mergeCell ref="A47:B49"/>
    <mergeCell ref="A78:D92"/>
    <mergeCell ref="A104:D126"/>
  </mergeCells>
  <pageMargins left="0.511811024" right="0.511811024" top="0.787401575" bottom="0.787401575" header="0.31496062" footer="0.31496062"/>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o u t s : o u t S p a c e D a t a   x m l n s : o u t s = " h t t p : / / s c h e m a s . m i c r o s o f t . c o m / o f f i c e / 2 0 0 9 / o u t s p a c e / m e t a d a t a " > < o u t s : r e l a t e d D a t e s > < o u t s : r e l a t e d D a t e > < o u t s : t y p e > 3 < / o u t s : t y p e > < o u t s : d i s p l a y N a m e > L a s t   M o d i f i e d < / o u t s : d i s p l a y N a m e > < o u t s : d a t e T i m e > 2 0 0 9 - 0 9 - 2 2 T 1 8 : 0 0 : 2 9 Z < / o u t s : d a t e T i m e > < o u t s : i s P i n n e d > t r u e < / o u t s : i s P i n n e d > < / o u t s : r e l a t e d D a t e > < o u t s : r e l a t e d D a t e > < o u t s : t y p e > 2 < / o u t s : t y p e > < o u t s : d i s p l a y N a m e > C r e a t e d < / o u t s : d i s p l a y N a m e > < o u t s : d a t e T i m e > 2 0 0 8 - 0 6 - 1 9 T 1 7 : 1 2 : 2 0 Z < / o u t s : d a t e T i m e > < o u t s : i s P i n n e d > t r u e < / o u t s : i s P i n n e d > < / o u t s : r e l a t e d D a t e > < o u t s : r e l a t e d D a t e > < o u t s : t y p e > 4 < / o u t s : t y p e > < o u t s : d i s p l a y N a m e > L a s t   P r i n t e d < / o u t s : d i s p l a y N a m e > < o u t s : d a t e T i m e > 2 0 0 8 - 1 1 - 1 2 T 2 3 : 1 0 : 3 1 Z < / o u t s : d a t e T i m e > < o u t s : i s P i n n e d > t r u e < / o u t s : i s P i n n e d > < / o u t s : r e l a t e d D a t e > < / o u t s : r e l a t e d D a t e s > < o u t s : r e l a t e d D o c u m e n t s > < o u t s : r e l a t e d D o c u m e n t > < o u t s : t y p e > 2 < / o u t s : t y p e > < o u t s : d i s p l a y N a m e > O t h e r   d o c u m e n t s   i n   c u r r e n t   f o l d e r < / o u t s : d i s p l a y N a m e > < o u t s : u r i / > < o u t s : i s P i n n e d > t r u e < / o u t s : i s P i n n e d > < / o u t s : r e l a t e d D o c u m e n t > < / o u t s : r e l a t e d D o c u m e n t s > < o u t s : r e l a t e d P e o p l e > < o u t s : r e l a t e d P e o p l e I t e m > < o u t s : c a t e g o r y > A u t h o r < / o u t s : c a t e g o r y > < o u t s : p e o p l e > < o u t s : r e l a t e d P e r s o n > < o u t s : d i s p l a y N a m e > L i c i t a � � e s < / o u t s : d i s p l a y N a m e > < o u t s : a c c o u n t N a m e > < / o u t s : a c c o u n t N a m e > < / o u t s : r e l a t e d P e r s o n > < / o u t s : p e o p l e > < o u t s : s o u r c e > 0 < / o u t s : s o u r c e > < o u t s : i s P i n n e d > t r u e < / o u t s : i s P i n n e d > < / o u t s : r e l a t e d P e o p l e I t e m > < o u t s : r e l a t e d P e o p l e I t e m > < o u t s : c a t e g o r y > L a s t   m o d i f i e d   b y < / o u t s : c a t e g o r y > < o u t s : p e o p l e > < o u t s : r e l a t e d P e r s o n > < o u t s : d i s p l a y N a m e > A d j a m i l t o n   J � n i o r < / o u t s : d i s p l a y N a m e > < o u t s : a c c o u n t N a m e > < / o u t s : a c c o u n t N a m e > < / o u t s : r e l a t e d P e r s o n > < / o u t s : p e o p l e > < o u t s : s o u r c e > 0 < / o u t s : s o u r c e > < o u t s : i s P i n n e d > t r u e < / o u t s : i s P i n n e d > < / o u t s : r e l a t e d P e o p l e I t e m > < o u t s : r e l a t e d P e o p l e I t e m > < o u t s : c a t e g o r y > M a n a g e r < / o u t s : c a t e g o r y > < o u t s : p e o p l e / > < o u t s : s o u r c e > 0 < / o u t s : s o u r c e > < o u t s : i s P i n n e d > f a l s e < / o u t s : i s P i n n e d > < / o u t s : r e l a t e d P e o p l e I t e m > < / o u t s : r e l a t e d P e o p l e > < p r o p e r t y M e t a d a t a L i s t   x m l n s = " h t t p : / / s c h e m a s . m i c r o s o f t . c o m / o f f i c e / 2 0 0 9 / o u t s p a c e / m e t a d a t a " > < p r o p e r t y M e t a d a t a > < t y p e > 0 < / t y p e > < p r o p e r t y I d > 2 2 2 8 2 2 4 < / p r o p e r t y I d > < p r o p e r t y N a m e / > < i s P i n n e d > t r u e < / i s P i n n e d > < / p r o p e r t y M e t a d a t a > < p r o p e r t y M e t a d a t a > < t y p e > 0 < / t y p e > < p r o p e r t y I d > 1 4 < / p r o p e r t y I d > < p r o p e r t y N a m e / > < i s P i n n e d > t r u e < / i s P i n n e d > < / p r o p e r t y M e t a d a t a > < p r o p e r t y M e t a d a t a > < t y p e > 0 < / t y p e > < p r o p e r t y I d > 8 < / p r o p e r t y I d > < p r o p e r t y N a m e / > < i s P i n n e d > t r u e < / i s P i n n e d > < / p r o p e r t y M e t a d a t a > < p r o p e r t y M e t a d a t a > < t y p e > 0 < / t y p e > < p r o p e r t y I d > 6 < / p r o p e r t y I d > < p r o p e r t y N a m e / > < i s P i n n e d > f a l s e < / i s P i n n e d > < / p r o p e r t y M e t a d a t a > < p r o p e r t y M e t a d a t a > < t y p e > 0 < / t y p e > < p r o p e r t y I d > 6 5 5 3 6 5 < / p r o p e r t y I d > < p r o p e r t y N a m e / > < i s P i n n e d > f a l s e < / i s P i n n e d > < / p r o p e r t y M e t a d a t a > < p r o p e r t y M e t a d a t a > < t y p e > 0 < / t y p e > < p r o p e r t y I d > 1 < / p r o p e r t y I d > < p r o p e r t y N a m e / > < i s P i n n e d > f a l s e < / i s P i n n e d > < / p r o p e r t y M e t a d a t a > < p r o p e r t y M e t a d a t a > < t y p e > 0 < / t y p e > < p r o p e r t y I d > 0 < / p r o p e r t y I d > < p r o p e r t y N a m e / > < i s P i n n e d > t r u e < / i s P i n n e d > < / p r o p e r t y M e t a d a t a > < p r o p e r t y M e t a d a t a > < t y p e > 0 < / t y p e > < p r o p e r t y I d > 1 3 < / p r o p e r t y I d > < p r o p e r t y N a m e / > < i s P i n n e d > f a l s e < / i s P i n n e d > < / p r o p e r t y M e t a d a t a > < p r o p e r t y M e t a d a t a > < t y p e > 0 < / t y p e > < p r o p e r t y I d > 1 1 7 9 6 5 3 < / p r o p e r t y I d > < p r o p e r t y N a m e / > < i s P i n n e d > f a l s e < / i s P i n n e d > < / p r o p e r t y M e t a d a t a > < p r o p e r t y M e t a d a t a > < t y p e > 0 < / t y p e > < p r o p e r t y I d > 2 2 < / p r o p e r t y I d > < p r o p e r t y N a m e / > < i s P i n n e d > f a l s e < / i s P i n n e d > < / p r o p e r t y M e t a d a t a > < / p r o p e r t y M e t a d a t a L i s t > < o u t s : c o r r u p t M e t a d a t a W a s L o s t / > < / o u t s : o u t S p a c e D a t a > 
</file>

<file path=customXml/itemProps1.xml><?xml version="1.0" encoding="utf-8"?>
<ds:datastoreItem xmlns:ds="http://schemas.openxmlformats.org/officeDocument/2006/customXml" ds:itemID="{6BC3C9B2-71AE-4E5F-92F2-6B56BDD76883}">
  <ds:schemaRefs/>
</ds:datastoreItem>
</file>

<file path=docProps/app.xml><?xml version="1.0" encoding="utf-8"?>
<Properties xmlns="http://schemas.openxmlformats.org/officeDocument/2006/extended-properties" xmlns:vt="http://schemas.openxmlformats.org/officeDocument/2006/docPropsVTypes">
  <Company>Grupo Ramos</Company>
  <Application>Microsoft Excel</Application>
  <HeadingPairs>
    <vt:vector size="2" baseType="variant">
      <vt:variant>
        <vt:lpstr>工作表</vt:lpstr>
      </vt:variant>
      <vt:variant>
        <vt:i4>14</vt:i4>
      </vt:variant>
    </vt:vector>
  </HeadingPairs>
  <TitlesOfParts>
    <vt:vector size="14" baseType="lpstr">
      <vt:lpstr>Proposta</vt:lpstr>
      <vt:lpstr>Resumo</vt:lpstr>
      <vt:lpstr>Tec.Man.Predial</vt:lpstr>
      <vt:lpstr>Copeira</vt:lpstr>
      <vt:lpstr>Recepcionista_Secretaria</vt:lpstr>
      <vt:lpstr>Jardineiro</vt:lpstr>
      <vt:lpstr>Eletricista</vt:lpstr>
      <vt:lpstr>Motorista</vt:lpstr>
      <vt:lpstr>Porteiro</vt:lpstr>
      <vt:lpstr>Tec.Refrig</vt:lpstr>
      <vt:lpstr>Diárias</vt:lpstr>
      <vt:lpstr>Uniformes_EPI_EPC</vt:lpstr>
      <vt:lpstr>Materiais</vt:lpstr>
      <vt:lpstr>Equipamentos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Licitações</dc:creator>
  <cp:lastModifiedBy>Kleiton</cp:lastModifiedBy>
  <dcterms:created xsi:type="dcterms:W3CDTF">2008-06-19T17:12:00Z</dcterms:created>
  <cp:lastPrinted>2023-10-17T20:40:00Z</cp:lastPrinted>
  <dcterms:modified xsi:type="dcterms:W3CDTF">2024-12-26T12:41:19Z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F692A21E44CC411789566B5877798E1B_13</vt:lpwstr>
  </property>
  <property fmtid="{D5CDD505-2E9C-101B-9397-08002B2CF9AE}" pid="3" name="KSOProductBuildVer">
    <vt:lpwstr>1046-12.2.0.19307</vt:lpwstr>
  </property>
</Properties>
</file>