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IFPB-CCL-ES\Pregão Terceirizados IFPB-ES 2019\00-Pregão 01_2020\Docs do Pregão\Julgamento Propostas\2-Plenitude\ANÁLISE DAS PROPOSTAS\"/>
    </mc:Choice>
  </mc:AlternateContent>
  <xr:revisionPtr revIDLastSave="0" documentId="13_ncr:1_{D6937C73-722F-41F8-82E8-90CDA3EFE526}" xr6:coauthVersionLast="45" xr6:coauthVersionMax="45" xr10:uidLastSave="{00000000-0000-0000-0000-000000000000}"/>
  <bookViews>
    <workbookView xWindow="-120" yWindow="-120" windowWidth="20730" windowHeight="11160" tabRatio="877" activeTab="2" xr2:uid="{00000000-000D-0000-FFFF-FFFF00000000}"/>
  </bookViews>
  <sheets>
    <sheet name="PROPOSTA" sheetId="150" r:id="rId1"/>
    <sheet name="VIG_DIURNO" sheetId="152" r:id="rId2"/>
    <sheet name="VIG_NOTURNO" sheetId="155" r:id="rId3"/>
  </sheets>
  <definedNames>
    <definedName name="_xlnm.Print_Area" localSheetId="0">PROPOSTA!#REF!</definedName>
    <definedName name="_xlnm.Print_Area" localSheetId="1">VIG_DIURNO!$B$1:$D$106</definedName>
    <definedName name="_xlnm.Print_Area" localSheetId="2">VIG_NOTURNO!$B$1:$D$106</definedName>
    <definedName name="hj">#REF!</definedName>
    <definedName name="ISS">#REF!</definedName>
    <definedName name="UniformeMensageiro" localSheetId="0">#REF!</definedName>
    <definedName name="UniformeMensageiro" localSheetId="1">#REF!</definedName>
    <definedName name="UniformeMensageiro" localSheetId="2">#REF!</definedName>
    <definedName name="UniformeMensageiro">#REF!</definedName>
    <definedName name="UniformeMensageiros" localSheetId="0">#REF!</definedName>
    <definedName name="UniformeMensageiros" localSheetId="1">#REF!</definedName>
    <definedName name="UniformeMensageiros" localSheetId="2">#REF!</definedName>
    <definedName name="UniformeMensageiros">#REF!</definedName>
    <definedName name="UniformeRecepcionista" localSheetId="0">#REF!</definedName>
    <definedName name="UniformeRecepcionista" localSheetId="1">#REF!</definedName>
    <definedName name="UniformeRecepcionista" localSheetId="2">#REF!</definedName>
    <definedName name="UniformeRecepcionista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50" l="1"/>
  <c r="C106" i="155" l="1"/>
  <c r="D96" i="155"/>
  <c r="D114" i="155" s="1"/>
  <c r="D87" i="155"/>
  <c r="D83" i="155"/>
  <c r="C82" i="155"/>
  <c r="C83" i="155" s="1"/>
  <c r="C79" i="155"/>
  <c r="C63" i="155"/>
  <c r="I53" i="155"/>
  <c r="D48" i="155" s="1"/>
  <c r="D52" i="155" s="1"/>
  <c r="D57" i="155" s="1"/>
  <c r="I48" i="155"/>
  <c r="C44" i="155"/>
  <c r="C66" i="155" s="1"/>
  <c r="C33" i="155"/>
  <c r="D20" i="155"/>
  <c r="D73" i="152"/>
  <c r="D79" i="152"/>
  <c r="D74" i="152"/>
  <c r="D75" i="152"/>
  <c r="D76" i="152"/>
  <c r="D77" i="152"/>
  <c r="D78" i="152"/>
  <c r="H68" i="152"/>
  <c r="D96" i="152"/>
  <c r="D62" i="152"/>
  <c r="I48" i="152"/>
  <c r="D21" i="152"/>
  <c r="D21" i="155" l="1"/>
  <c r="D26" i="155" s="1"/>
  <c r="C68" i="155"/>
  <c r="D31" i="155" l="1"/>
  <c r="D64" i="155"/>
  <c r="D32" i="155"/>
  <c r="D110" i="155"/>
  <c r="D67" i="155"/>
  <c r="D65" i="155"/>
  <c r="D62" i="155"/>
  <c r="D66" i="155"/>
  <c r="D63" i="155"/>
  <c r="D68" i="155" l="1"/>
  <c r="D112" i="155" s="1"/>
  <c r="D33" i="155"/>
  <c r="D42" i="155"/>
  <c r="D55" i="155" l="1"/>
  <c r="D38" i="155"/>
  <c r="D39" i="155"/>
  <c r="D40" i="155"/>
  <c r="D37" i="155"/>
  <c r="D36" i="155"/>
  <c r="D41" i="155"/>
  <c r="D43" i="155"/>
  <c r="D44" i="155" l="1"/>
  <c r="D56" i="155" s="1"/>
  <c r="D58" i="155" s="1"/>
  <c r="D111" i="155" l="1"/>
  <c r="H68" i="155"/>
  <c r="D76" i="155" l="1"/>
  <c r="D78" i="155"/>
  <c r="D75" i="155"/>
  <c r="D74" i="155"/>
  <c r="D77" i="155"/>
  <c r="D73" i="155"/>
  <c r="D79" i="155" l="1"/>
  <c r="D86" i="155" s="1"/>
  <c r="D88" i="155" s="1"/>
  <c r="D113" i="155" s="1"/>
  <c r="D115" i="155" s="1"/>
  <c r="D100" i="155" s="1"/>
  <c r="D101" i="155" l="1"/>
  <c r="D105" i="155" s="1"/>
  <c r="D103" i="155" l="1"/>
  <c r="D104" i="155"/>
  <c r="D106" i="155" l="1"/>
  <c r="D116" i="155" s="1"/>
  <c r="D117" i="155" s="1"/>
  <c r="H4" i="150" s="1"/>
  <c r="K5" i="150" l="1"/>
  <c r="C106" i="152" l="1"/>
  <c r="D114" i="152"/>
  <c r="C79" i="152"/>
  <c r="C63" i="152"/>
  <c r="I53" i="152"/>
  <c r="D48" i="152" s="1"/>
  <c r="D52" i="152" s="1"/>
  <c r="D57" i="152" s="1"/>
  <c r="D58" i="152" s="1"/>
  <c r="C44" i="152"/>
  <c r="C66" i="152" s="1"/>
  <c r="C33" i="152"/>
  <c r="D20" i="152"/>
  <c r="D26" i="152" s="1"/>
  <c r="C68" i="152" l="1"/>
  <c r="D66" i="152"/>
  <c r="D63" i="152"/>
  <c r="D67" i="152"/>
  <c r="D64" i="152"/>
  <c r="D32" i="152"/>
  <c r="D31" i="152"/>
  <c r="D110" i="152"/>
  <c r="D65" i="152"/>
  <c r="D68" i="152" l="1"/>
  <c r="D112" i="152" s="1"/>
  <c r="D86" i="152"/>
  <c r="D33" i="152"/>
  <c r="D55" i="152" l="1"/>
  <c r="D41" i="152"/>
  <c r="D42" i="152"/>
  <c r="D37" i="152"/>
  <c r="D38" i="152"/>
  <c r="D40" i="152"/>
  <c r="D43" i="152"/>
  <c r="D36" i="152"/>
  <c r="D39" i="152"/>
  <c r="D44" i="152" l="1"/>
  <c r="D56" i="152" s="1"/>
  <c r="D111" i="152" l="1"/>
  <c r="C82" i="152" l="1"/>
  <c r="C83" i="152" s="1"/>
  <c r="D83" i="152"/>
  <c r="D87" i="152" s="1"/>
  <c r="D88" i="152" s="1"/>
  <c r="D113" i="152" s="1"/>
  <c r="D115" i="152" s="1"/>
  <c r="D100" i="152" s="1"/>
  <c r="D101" i="152" l="1"/>
  <c r="D105" i="152" s="1"/>
  <c r="D103" i="152" l="1"/>
  <c r="D104" i="152"/>
  <c r="D106" i="152" l="1"/>
  <c r="D116" i="152" s="1"/>
  <c r="D117" i="152" s="1"/>
  <c r="I3" i="150" l="1"/>
  <c r="L3" i="150" s="1"/>
  <c r="I4" i="150" l="1"/>
  <c r="L4" i="150" l="1"/>
  <c r="L5" i="150" s="1"/>
  <c r="I5" i="150"/>
</calcChain>
</file>

<file path=xl/sharedStrings.xml><?xml version="1.0" encoding="utf-8"?>
<sst xmlns="http://schemas.openxmlformats.org/spreadsheetml/2006/main" count="395" uniqueCount="142">
  <si>
    <t>Salário-base</t>
  </si>
  <si>
    <t>TOTAL</t>
  </si>
  <si>
    <t>Outros (especificar)</t>
  </si>
  <si>
    <t>Adicional de periculosidade</t>
  </si>
  <si>
    <t>Adicional de insalubridade</t>
  </si>
  <si>
    <t>Adicional noturno</t>
  </si>
  <si>
    <t>Materiais</t>
  </si>
  <si>
    <t>Equipamentos</t>
  </si>
  <si>
    <t xml:space="preserve">TOTAL </t>
  </si>
  <si>
    <t>TOTAL DE INSUMOS</t>
  </si>
  <si>
    <t>R$</t>
  </si>
  <si>
    <t>INSS</t>
  </si>
  <si>
    <t>FGTS</t>
  </si>
  <si>
    <t>SESI/SESC</t>
  </si>
  <si>
    <t>SENAI/SENAC</t>
  </si>
  <si>
    <t>INCRA</t>
  </si>
  <si>
    <t>SEBRAE</t>
  </si>
  <si>
    <t>Salário Educação</t>
  </si>
  <si>
    <t>D</t>
  </si>
  <si>
    <t xml:space="preserve">Incidência do FGTS sobre aviso prévio indenizado </t>
  </si>
  <si>
    <t>Aviso Prévio Indenizado</t>
  </si>
  <si>
    <t xml:space="preserve">Multa sobre FGTS e contribuições sociais sobre o aviso prévio indenizado </t>
  </si>
  <si>
    <t>Aviso prévio trabalhado</t>
  </si>
  <si>
    <t>A</t>
  </si>
  <si>
    <t>B</t>
  </si>
  <si>
    <t>C</t>
  </si>
  <si>
    <t>E</t>
  </si>
  <si>
    <t>F</t>
  </si>
  <si>
    <t>G</t>
  </si>
  <si>
    <t>H</t>
  </si>
  <si>
    <t>4.1</t>
  </si>
  <si>
    <t>4.2</t>
  </si>
  <si>
    <t>LUCRO</t>
  </si>
  <si>
    <t>CUSTOS INDIRETOS</t>
  </si>
  <si>
    <t>1 - REMUNERAÇÃO</t>
  </si>
  <si>
    <t>TRIBUTOS</t>
  </si>
  <si>
    <t xml:space="preserve">     C1. ISS</t>
  </si>
  <si>
    <t xml:space="preserve">     C2. COFINS</t>
  </si>
  <si>
    <t xml:space="preserve">     C3. PIS</t>
  </si>
  <si>
    <t>TOTAL - CUSTOS INDIRETOS, TRIBUTOS E LUCRO</t>
  </si>
  <si>
    <t>Módulo 1 – Composição da remuneração</t>
  </si>
  <si>
    <t>Módulo 5 – Custos indiretos, tributos e lucro</t>
  </si>
  <si>
    <t xml:space="preserve">QUADRO-RESUMO DO CUSTO POR EMPREGADO </t>
  </si>
  <si>
    <t>DIAS</t>
  </si>
  <si>
    <t>VALOR UNITÁRIO</t>
  </si>
  <si>
    <t>VALE ALIMENTAÇÃO</t>
  </si>
  <si>
    <t>TOTAL (R$)</t>
  </si>
  <si>
    <t>Seguro acidente do trabalho – RAT x FAP</t>
  </si>
  <si>
    <t>QUANTIDADE TOTAL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</si>
  <si>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</si>
  <si>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</si>
  <si>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</si>
  <si>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</si>
  <si>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</si>
  <si>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Itaporanga/PB</t>
  </si>
  <si>
    <t>12 meses</t>
  </si>
  <si>
    <t>CBO</t>
  </si>
  <si>
    <t>Data-Base da Categoria</t>
  </si>
  <si>
    <t>MÃO DE OBRA VINCULADA À EXECUÇÃO CONTRATUAL</t>
  </si>
  <si>
    <t>Adicional de Hora Noturna Reduzida</t>
  </si>
  <si>
    <t>MÓDULO 2 - Encargos e Benefícios Anuais, Mensais e Diários</t>
  </si>
  <si>
    <t>MÓDULO 1 -  Composição da Remuneração</t>
  </si>
  <si>
    <t>Submódulo 2.1 - 13º (décimo terceiro) Salário, Férias e Adicional de Férias</t>
  </si>
  <si>
    <t>2.1 - 13º (décimo terceiro) Salário, Férias e Adicional de Férias</t>
  </si>
  <si>
    <t>13º (décimo terceiro) Salário</t>
  </si>
  <si>
    <t>Férias e Adicional de Férias</t>
  </si>
  <si>
    <t>2.2 - GPS, FGTS e outras contribuições</t>
  </si>
  <si>
    <t>1 - Composição da Remuneração</t>
  </si>
  <si>
    <t>2.3 - Benefícios Mensais e Diários</t>
  </si>
  <si>
    <t>Submódulo 2.3 - Benefícios Mensais e Diários</t>
  </si>
  <si>
    <t>2.2 - Encargos Previdenciários (GPS), Fundo de Garantia por Tempo de Serviço (FGTS) e outras contribuições</t>
  </si>
  <si>
    <t>Transporte</t>
  </si>
  <si>
    <t>Auxílio-Refeição/Alimentação</t>
  </si>
  <si>
    <t>Quadro-Resumo do Módulo 2 - Encargos e Benefícios anuais, mensais e diários</t>
  </si>
  <si>
    <t>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</si>
  <si>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</si>
  <si>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</si>
  <si>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</si>
  <si>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3 - Provisão para Rescisão</t>
  </si>
  <si>
    <t>Incidência de GPS, FGTS e outras contribuições sobre o Aviso Prévio Trabalhado</t>
  </si>
  <si>
    <t>Multa do FGTS e contribuição social sobre o Aviso Prévio Trabalhado</t>
  </si>
  <si>
    <t>TIPO DO SERVIÇO/CATEGORIA</t>
  </si>
  <si>
    <t>Módulo 4 - Custo de Reposição do Profissional Ausente</t>
  </si>
  <si>
    <t>MÓDULO 4 - Custo de Reposição do Profissional Ausente</t>
  </si>
  <si>
    <t>3 - Provisão para Rescisão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</si>
  <si>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</si>
  <si>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</si>
  <si>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</si>
  <si>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</si>
  <si>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</si>
  <si>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</si>
  <si>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</si>
  <si>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4.1 - Substituto nas Ausências Legais</t>
  </si>
  <si>
    <t>4.2 - Substituto na Intrajornada</t>
  </si>
  <si>
    <t>Substituto na cobertura de Intervalo para repouso ou alimentação</t>
  </si>
  <si>
    <t>Quadro-Resumo do Módulo 4 - Custo de Reposição do Profissional Ausente</t>
  </si>
  <si>
    <t>4 - Custo de Reposição do Profissional Ausente</t>
  </si>
  <si>
    <t>Substituto nas Ausências Legais</t>
  </si>
  <si>
    <t>Substituto na Intrajornada</t>
  </si>
  <si>
    <t>2.1</t>
  </si>
  <si>
    <t>2.2</t>
  </si>
  <si>
    <t>2.3</t>
  </si>
  <si>
    <t>MÓDULO 5 - Insumos Diversos</t>
  </si>
  <si>
    <t>5 - Insumos Diversos</t>
  </si>
  <si>
    <t>Uniformes</t>
  </si>
  <si>
    <t>MÓDULO 6 - Custos Indiretos, Tributos e Lucro</t>
  </si>
  <si>
    <t>6 - Custos Indiretos, Tributos e Lucro</t>
  </si>
  <si>
    <t>Módulo 2 - Encargos e Benefícios Anuais, Mensais e Diários</t>
  </si>
  <si>
    <t>Módulo 3 - Provisão para Rescisão</t>
  </si>
  <si>
    <t>Módulo 5 - Insumos Diversos</t>
  </si>
  <si>
    <t>Subtotal (A+B+C+D+E)</t>
  </si>
  <si>
    <t>TOTAL  POR EMPREGADO</t>
  </si>
  <si>
    <t>29/04/2020</t>
  </si>
  <si>
    <t>Nº do Processo: 23799.000563.2019-82</t>
  </si>
  <si>
    <t>Nº do Edital: 01/2020</t>
  </si>
  <si>
    <t>Data: 29/04/2020 às 10 horas</t>
  </si>
  <si>
    <t>SALÁRIO BASE DA CATEGORIA</t>
  </si>
  <si>
    <t>Seguro de Vida</t>
  </si>
  <si>
    <t>Beneficio Odontológico</t>
  </si>
  <si>
    <t>Outros (AuxílioFuneral)</t>
  </si>
  <si>
    <t>VALOR PASSAGEM</t>
  </si>
  <si>
    <t>GRUPO</t>
  </si>
  <si>
    <t>CATSER/CATMAT</t>
  </si>
  <si>
    <t>ITEM</t>
  </si>
  <si>
    <t>ESPECIFICAÇÃO</t>
  </si>
  <si>
    <t>UND</t>
  </si>
  <si>
    <t>REGIME</t>
  </si>
  <si>
    <t>QTD</t>
  </si>
  <si>
    <t>VALOR MENSAL</t>
  </si>
  <si>
    <t>VALOR ANUAL</t>
  </si>
  <si>
    <t>POSTO</t>
  </si>
  <si>
    <t>12X36</t>
  </si>
  <si>
    <t>SUBTOTAL TOTAL</t>
  </si>
  <si>
    <t>DIFERENÇA</t>
  </si>
  <si>
    <t>VALORES PROPOSTOS PELA LICITANTE / DIFERENÇA DE ANALISE</t>
  </si>
  <si>
    <t>VALOR ANUAL PROPOSTO</t>
  </si>
  <si>
    <t>G2</t>
  </si>
  <si>
    <t>VIGILÂNCIA DIURNA</t>
  </si>
  <si>
    <t>VIGILÂNCIA NOTURNA</t>
  </si>
  <si>
    <t>CCT PB000074/2019</t>
  </si>
  <si>
    <t>Vigilância e Segurança Patrimonial</t>
  </si>
  <si>
    <t>CAMPUS ITAPORANGA - ÓRGÃO PARTICIPANTE - G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</si>
</sst>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&quot;R$ &quot;#,##0.00"/>
    <numFmt numFmtId="168" formatCode="0.000%"/>
    <numFmt numFmtId="169" formatCode="_(* #,##0.00_);_(* \(#,##0.00\);_(* \-??_);_(@_)"/>
    <numFmt numFmtId="170" formatCode="&quot;R$&quot;\ #,##0.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3" tint="-0.499984740745262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6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4" fontId="6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Protection="1"/>
    <xf numFmtId="0" fontId="26" fillId="0" borderId="0" xfId="0" applyFo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wrapText="1"/>
    </xf>
    <xf numFmtId="167" fontId="3" fillId="0" borderId="0" xfId="0" applyNumberFormat="1" applyFont="1" applyProtection="1"/>
    <xf numFmtId="0" fontId="27" fillId="0" borderId="11" xfId="0" applyFont="1" applyBorder="1" applyAlignment="1" applyProtection="1">
      <alignment wrapText="1"/>
    </xf>
    <xf numFmtId="0" fontId="28" fillId="24" borderId="12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wrapText="1"/>
    </xf>
    <xf numFmtId="0" fontId="28" fillId="24" borderId="11" xfId="0" applyFont="1" applyFill="1" applyBorder="1" applyAlignment="1" applyProtection="1">
      <alignment wrapText="1"/>
    </xf>
    <xf numFmtId="0" fontId="27" fillId="0" borderId="11" xfId="0" applyFont="1" applyBorder="1" applyAlignment="1" applyProtection="1">
      <alignment horizontal="left" wrapText="1"/>
    </xf>
    <xf numFmtId="0" fontId="28" fillId="25" borderId="11" xfId="0" applyFont="1" applyFill="1" applyBorder="1" applyAlignment="1" applyProtection="1">
      <alignment wrapText="1"/>
    </xf>
    <xf numFmtId="0" fontId="29" fillId="0" borderId="12" xfId="0" applyFont="1" applyBorder="1" applyAlignment="1" applyProtection="1">
      <alignment horizontal="left" vertical="center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left" vertical="center"/>
    </xf>
    <xf numFmtId="0" fontId="28" fillId="25" borderId="14" xfId="0" applyFont="1" applyFill="1" applyBorder="1" applyAlignment="1" applyProtection="1">
      <alignment horizontal="left"/>
    </xf>
    <xf numFmtId="0" fontId="27" fillId="0" borderId="12" xfId="0" applyFont="1" applyBorder="1" applyAlignment="1" applyProtection="1">
      <alignment wrapText="1"/>
    </xf>
    <xf numFmtId="0" fontId="28" fillId="24" borderId="13" xfId="0" applyFont="1" applyFill="1" applyBorder="1" applyAlignment="1" applyProtection="1">
      <alignment wrapText="1"/>
    </xf>
    <xf numFmtId="0" fontId="28" fillId="24" borderId="13" xfId="0" applyFont="1" applyFill="1" applyBorder="1" applyAlignment="1" applyProtection="1">
      <alignment horizontal="left" wrapText="1"/>
    </xf>
    <xf numFmtId="0" fontId="28" fillId="26" borderId="14" xfId="0" applyFont="1" applyFill="1" applyBorder="1" applyAlignment="1" applyProtection="1">
      <alignment wrapText="1"/>
    </xf>
    <xf numFmtId="0" fontId="28" fillId="24" borderId="14" xfId="0" applyFont="1" applyFill="1" applyBorder="1" applyAlignment="1" applyProtection="1">
      <alignment horizontal="left" wrapText="1"/>
    </xf>
    <xf numFmtId="0" fontId="27" fillId="0" borderId="11" xfId="0" applyFont="1" applyBorder="1" applyAlignment="1">
      <alignment horizontal="left" vertical="justify" wrapText="1"/>
    </xf>
    <xf numFmtId="0" fontId="27" fillId="0" borderId="11" xfId="0" applyFont="1" applyBorder="1" applyAlignment="1" applyProtection="1">
      <alignment horizontal="left" vertical="top" wrapText="1"/>
    </xf>
    <xf numFmtId="0" fontId="27" fillId="0" borderId="11" xfId="0" applyFont="1" applyBorder="1" applyAlignment="1" applyProtection="1">
      <alignment horizontal="left" vertical="center" wrapText="1"/>
    </xf>
    <xf numFmtId="0" fontId="27" fillId="25" borderId="12" xfId="0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/>
    </xf>
    <xf numFmtId="166" fontId="3" fillId="0" borderId="10" xfId="124" applyFont="1" applyBorder="1" applyAlignment="1" applyProtection="1">
      <alignment horizontal="center"/>
    </xf>
    <xf numFmtId="0" fontId="29" fillId="29" borderId="10" xfId="0" applyFont="1" applyFill="1" applyBorder="1" applyAlignment="1" applyProtection="1">
      <alignment horizontal="center" vertical="center"/>
    </xf>
    <xf numFmtId="2" fontId="3" fillId="0" borderId="10" xfId="124" applyNumberFormat="1" applyFont="1" applyBorder="1" applyAlignment="1" applyProtection="1">
      <alignment horizontal="center"/>
    </xf>
    <xf numFmtId="168" fontId="3" fillId="0" borderId="0" xfId="0" applyNumberFormat="1" applyFont="1" applyProtection="1"/>
    <xf numFmtId="0" fontId="28" fillId="24" borderId="12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3" fillId="0" borderId="15" xfId="0" applyFont="1" applyBorder="1" applyProtection="1"/>
    <xf numFmtId="0" fontId="28" fillId="24" borderId="16" xfId="0" applyFont="1" applyFill="1" applyBorder="1" applyAlignment="1" applyProtection="1">
      <alignment horizontal="center" vertical="center" wrapText="1"/>
    </xf>
    <xf numFmtId="10" fontId="27" fillId="0" borderId="11" xfId="150" applyNumberFormat="1" applyFont="1" applyBorder="1" applyAlignment="1" applyProtection="1">
      <alignment horizontal="right"/>
    </xf>
    <xf numFmtId="10" fontId="27" fillId="27" borderId="11" xfId="150" applyNumberFormat="1" applyFont="1" applyFill="1" applyBorder="1" applyAlignment="1" applyProtection="1">
      <alignment horizontal="right"/>
    </xf>
    <xf numFmtId="10" fontId="28" fillId="25" borderId="25" xfId="0" applyNumberFormat="1" applyFont="1" applyFill="1" applyBorder="1" applyAlignment="1" applyProtection="1">
      <alignment horizontal="right"/>
    </xf>
    <xf numFmtId="0" fontId="28" fillId="24" borderId="23" xfId="0" applyFont="1" applyFill="1" applyBorder="1" applyAlignment="1" applyProtection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10" fontId="27" fillId="27" borderId="12" xfId="150" applyNumberFormat="1" applyFont="1" applyFill="1" applyBorder="1" applyAlignment="1" applyProtection="1">
      <alignment horizontal="right" vertical="center"/>
    </xf>
    <xf numFmtId="10" fontId="27" fillId="28" borderId="12" xfId="150" applyNumberFormat="1" applyFont="1" applyFill="1" applyBorder="1" applyAlignment="1" applyProtection="1">
      <alignment horizontal="right" vertical="center"/>
    </xf>
    <xf numFmtId="10" fontId="30" fillId="27" borderId="12" xfId="150" applyNumberFormat="1" applyFont="1" applyFill="1" applyBorder="1" applyAlignment="1" applyProtection="1">
      <alignment horizontal="right" vertical="center"/>
    </xf>
    <xf numFmtId="10" fontId="28" fillId="25" borderId="12" xfId="150" applyNumberFormat="1" applyFont="1" applyFill="1" applyBorder="1" applyAlignment="1" applyProtection="1">
      <alignment horizontal="right"/>
    </xf>
    <xf numFmtId="10" fontId="28" fillId="25" borderId="12" xfId="0" applyNumberFormat="1" applyFont="1" applyFill="1" applyBorder="1" applyAlignment="1" applyProtection="1">
      <alignment horizontal="right"/>
    </xf>
    <xf numFmtId="10" fontId="30" fillId="27" borderId="11" xfId="150" applyNumberFormat="1" applyFont="1" applyFill="1" applyBorder="1" applyAlignment="1" applyProtection="1">
      <alignment horizontal="right" vertical="center"/>
    </xf>
    <xf numFmtId="10" fontId="28" fillId="25" borderId="12" xfId="0" applyNumberFormat="1" applyFont="1" applyFill="1" applyBorder="1" applyAlignment="1" applyProtection="1">
      <alignment horizontal="left" wrapText="1"/>
    </xf>
    <xf numFmtId="0" fontId="3" fillId="28" borderId="0" xfId="0" applyFont="1" applyFill="1" applyProtection="1"/>
    <xf numFmtId="0" fontId="29" fillId="28" borderId="12" xfId="0" applyFont="1" applyFill="1" applyBorder="1" applyAlignment="1" applyProtection="1">
      <alignment wrapText="1"/>
    </xf>
    <xf numFmtId="10" fontId="32" fillId="27" borderId="11" xfId="150" applyNumberFormat="1" applyFont="1" applyFill="1" applyBorder="1" applyAlignment="1" applyProtection="1">
      <alignment horizontal="right" vertical="center"/>
    </xf>
    <xf numFmtId="170" fontId="3" fillId="0" borderId="10" xfId="124" applyNumberFormat="1" applyFont="1" applyBorder="1" applyAlignment="1" applyProtection="1">
      <alignment horizontal="center"/>
    </xf>
    <xf numFmtId="0" fontId="34" fillId="33" borderId="33" xfId="203" applyFont="1" applyFill="1" applyBorder="1" applyAlignment="1">
      <alignment horizontal="center" vertical="center" wrapText="1"/>
    </xf>
    <xf numFmtId="0" fontId="35" fillId="33" borderId="33" xfId="203" applyFont="1" applyFill="1" applyBorder="1" applyAlignment="1">
      <alignment horizontal="center" vertical="center" wrapText="1"/>
    </xf>
    <xf numFmtId="0" fontId="33" fillId="28" borderId="33" xfId="203" applyFont="1" applyFill="1" applyBorder="1" applyAlignment="1">
      <alignment horizontal="center" vertical="center" wrapText="1"/>
    </xf>
    <xf numFmtId="0" fontId="34" fillId="28" borderId="33" xfId="203" applyFont="1" applyFill="1" applyBorder="1" applyAlignment="1">
      <alignment horizontal="center" vertical="center" wrapText="1"/>
    </xf>
    <xf numFmtId="0" fontId="35" fillId="28" borderId="33" xfId="203" applyFont="1" applyFill="1" applyBorder="1" applyAlignment="1">
      <alignment horizontal="center" vertical="center" wrapText="1"/>
    </xf>
    <xf numFmtId="0" fontId="33" fillId="32" borderId="33" xfId="203" applyFont="1" applyFill="1" applyBorder="1" applyAlignment="1">
      <alignment horizontal="center" vertical="center" wrapText="1"/>
    </xf>
    <xf numFmtId="44" fontId="33" fillId="32" borderId="33" xfId="204" applyFont="1" applyFill="1" applyBorder="1" applyAlignment="1">
      <alignment horizontal="center" vertical="center" wrapText="1"/>
    </xf>
    <xf numFmtId="4" fontId="33" fillId="32" borderId="33" xfId="204" applyNumberFormat="1" applyFont="1" applyFill="1" applyBorder="1" applyAlignment="1">
      <alignment horizontal="center" vertical="center" wrapText="1"/>
    </xf>
    <xf numFmtId="4" fontId="33" fillId="33" borderId="33" xfId="204" applyNumberFormat="1" applyFont="1" applyFill="1" applyBorder="1" applyAlignment="1">
      <alignment horizontal="center" vertical="center" wrapText="1"/>
    </xf>
    <xf numFmtId="44" fontId="36" fillId="32" borderId="33" xfId="204" applyFont="1" applyFill="1" applyBorder="1" applyAlignment="1">
      <alignment horizontal="center" vertical="center" wrapText="1"/>
    </xf>
    <xf numFmtId="44" fontId="36" fillId="33" borderId="33" xfId="204" applyFont="1" applyFill="1" applyBorder="1" applyAlignment="1">
      <alignment horizontal="center" vertical="center" wrapText="1"/>
    </xf>
    <xf numFmtId="44" fontId="36" fillId="27" borderId="33" xfId="204" applyFont="1" applyFill="1" applyBorder="1" applyAlignment="1">
      <alignment horizontal="center" vertical="center" wrapText="1"/>
    </xf>
    <xf numFmtId="44" fontId="37" fillId="32" borderId="33" xfId="204" applyFont="1" applyFill="1" applyBorder="1" applyAlignment="1">
      <alignment horizontal="center" vertical="center" wrapText="1"/>
    </xf>
    <xf numFmtId="44" fontId="38" fillId="28" borderId="33" xfId="204" applyFont="1" applyFill="1" applyBorder="1" applyAlignment="1">
      <alignment horizontal="center" vertical="center" wrapText="1"/>
    </xf>
    <xf numFmtId="44" fontId="3" fillId="0" borderId="0" xfId="0" applyNumberFormat="1" applyFont="1" applyProtection="1"/>
    <xf numFmtId="0" fontId="28" fillId="25" borderId="12" xfId="0" applyFont="1" applyFill="1" applyBorder="1" applyAlignment="1" applyProtection="1">
      <alignment horizontal="left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7" fillId="0" borderId="12" xfId="0" applyFont="1" applyBorder="1" applyAlignment="1" applyProtection="1">
      <alignment horizontal="left" vertical="center" wrapText="1"/>
    </xf>
    <xf numFmtId="8" fontId="3" fillId="0" borderId="0" xfId="0" applyNumberFormat="1" applyFont="1" applyProtection="1"/>
    <xf numFmtId="4" fontId="3" fillId="0" borderId="0" xfId="0" applyNumberFormat="1" applyFont="1" applyProtection="1"/>
    <xf numFmtId="4" fontId="40" fillId="0" borderId="0" xfId="0" applyNumberFormat="1" applyFont="1" applyProtection="1"/>
    <xf numFmtId="44" fontId="33" fillId="32" borderId="33" xfId="204" applyFont="1" applyFill="1" applyBorder="1" applyAlignment="1">
      <alignment horizontal="center" vertical="center" wrapText="1"/>
    </xf>
    <xf numFmtId="0" fontId="0" fillId="0" borderId="33" xfId="0" applyBorder="1" applyAlignment="1"/>
    <xf numFmtId="0" fontId="33" fillId="32" borderId="29" xfId="203" applyFont="1" applyFill="1" applyBorder="1" applyAlignment="1">
      <alignment horizontal="center" vertical="center" wrapText="1"/>
    </xf>
    <xf numFmtId="0" fontId="33" fillId="32" borderId="30" xfId="203" applyFont="1" applyFill="1" applyBorder="1" applyAlignment="1">
      <alignment horizontal="center" vertical="center" wrapText="1"/>
    </xf>
    <xf numFmtId="0" fontId="33" fillId="32" borderId="31" xfId="203" applyFont="1" applyFill="1" applyBorder="1" applyAlignment="1">
      <alignment horizontal="center" vertical="center" wrapText="1"/>
    </xf>
    <xf numFmtId="0" fontId="34" fillId="33" borderId="32" xfId="203" applyFont="1" applyFill="1" applyBorder="1" applyAlignment="1">
      <alignment horizontal="center" vertical="center" wrapText="1"/>
    </xf>
    <xf numFmtId="0" fontId="33" fillId="32" borderId="33" xfId="203" applyFont="1" applyFill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left" wrapText="1"/>
    </xf>
    <xf numFmtId="0" fontId="27" fillId="0" borderId="13" xfId="0" applyFont="1" applyBorder="1" applyAlignment="1" applyProtection="1">
      <alignment horizontal="left" wrapText="1"/>
    </xf>
    <xf numFmtId="167" fontId="27" fillId="31" borderId="11" xfId="0" applyNumberFormat="1" applyFont="1" applyFill="1" applyBorder="1" applyAlignment="1" applyProtection="1">
      <alignment horizontal="right"/>
    </xf>
    <xf numFmtId="0" fontId="28" fillId="25" borderId="12" xfId="0" applyFont="1" applyFill="1" applyBorder="1" applyAlignment="1" applyProtection="1">
      <alignment horizontal="left"/>
    </xf>
    <xf numFmtId="0" fontId="28" fillId="25" borderId="13" xfId="0" applyFont="1" applyFill="1" applyBorder="1" applyAlignment="1" applyProtection="1">
      <alignment horizontal="left"/>
    </xf>
    <xf numFmtId="167" fontId="28" fillId="25" borderId="12" xfId="0" applyNumberFormat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170" fontId="27" fillId="31" borderId="12" xfId="124" applyNumberFormat="1" applyFont="1" applyFill="1" applyBorder="1" applyAlignment="1" applyProtection="1">
      <alignment horizontal="right"/>
    </xf>
    <xf numFmtId="170" fontId="24" fillId="0" borderId="13" xfId="124" applyNumberFormat="1" applyFont="1" applyBorder="1" applyAlignment="1">
      <alignment horizontal="right"/>
    </xf>
    <xf numFmtId="0" fontId="27" fillId="0" borderId="14" xfId="0" applyFont="1" applyBorder="1" applyAlignment="1" applyProtection="1">
      <alignment horizontal="left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167" fontId="28" fillId="31" borderId="12" xfId="0" applyNumberFormat="1" applyFont="1" applyFill="1" applyBorder="1" applyAlignment="1" applyProtection="1">
      <alignment horizontal="right" vertical="center"/>
    </xf>
    <xf numFmtId="167" fontId="28" fillId="31" borderId="13" xfId="0" applyNumberFormat="1" applyFont="1" applyFill="1" applyBorder="1" applyAlignment="1" applyProtection="1">
      <alignment horizontal="right" vertical="center"/>
    </xf>
    <xf numFmtId="167" fontId="27" fillId="31" borderId="12" xfId="0" applyNumberFormat="1" applyFont="1" applyFill="1" applyBorder="1" applyAlignment="1" applyProtection="1">
      <alignment horizontal="right"/>
    </xf>
    <xf numFmtId="167" fontId="27" fillId="31" borderId="13" xfId="0" applyNumberFormat="1" applyFont="1" applyFill="1" applyBorder="1" applyAlignment="1" applyProtection="1">
      <alignment horizontal="right"/>
    </xf>
    <xf numFmtId="49" fontId="28" fillId="0" borderId="14" xfId="0" applyNumberFormat="1" applyFont="1" applyBorder="1" applyAlignment="1" applyProtection="1">
      <alignment horizontal="center" vertical="center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3" xfId="0" applyFont="1" applyFill="1" applyBorder="1" applyAlignment="1" applyProtection="1">
      <alignment horizontal="left" vertical="center" wrapText="1"/>
    </xf>
    <xf numFmtId="0" fontId="28" fillId="30" borderId="12" xfId="0" applyFont="1" applyFill="1" applyBorder="1" applyAlignment="1" applyProtection="1">
      <alignment horizontal="center" vertical="center"/>
    </xf>
    <xf numFmtId="0" fontId="28" fillId="30" borderId="13" xfId="0" applyFont="1" applyFill="1" applyBorder="1" applyAlignment="1" applyProtection="1">
      <alignment horizontal="center" vertical="center"/>
    </xf>
    <xf numFmtId="0" fontId="28" fillId="25" borderId="12" xfId="0" applyFont="1" applyFill="1" applyBorder="1" applyAlignment="1" applyProtection="1">
      <alignment horizontal="center" wrapText="1"/>
    </xf>
    <xf numFmtId="0" fontId="28" fillId="25" borderId="13" xfId="0" applyFont="1" applyFill="1" applyBorder="1" applyAlignment="1" applyProtection="1">
      <alignment horizontal="center" wrapText="1"/>
    </xf>
    <xf numFmtId="170" fontId="27" fillId="31" borderId="13" xfId="124" applyNumberFormat="1" applyFont="1" applyFill="1" applyBorder="1" applyAlignment="1" applyProtection="1">
      <alignment horizontal="right"/>
    </xf>
    <xf numFmtId="167" fontId="28" fillId="26" borderId="11" xfId="0" applyNumberFormat="1" applyFont="1" applyFill="1" applyBorder="1" applyAlignment="1" applyProtection="1">
      <alignment horizontal="right"/>
    </xf>
    <xf numFmtId="0" fontId="28" fillId="0" borderId="1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3" xfId="0" applyFont="1" applyFill="1" applyBorder="1" applyAlignment="1" applyProtection="1">
      <alignment horizontal="left" wrapText="1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center" wrapText="1"/>
    </xf>
    <xf numFmtId="0" fontId="27" fillId="0" borderId="14" xfId="0" applyFont="1" applyBorder="1" applyAlignment="1" applyProtection="1">
      <alignment horizontal="center" wrapText="1"/>
    </xf>
    <xf numFmtId="0" fontId="27" fillId="0" borderId="13" xfId="0" applyFont="1" applyBorder="1" applyAlignment="1" applyProtection="1">
      <alignment horizontal="center" wrapText="1"/>
    </xf>
    <xf numFmtId="167" fontId="32" fillId="31" borderId="12" xfId="0" applyNumberFormat="1" applyFont="1" applyFill="1" applyBorder="1" applyAlignment="1" applyProtection="1">
      <alignment horizontal="right" vertical="center"/>
    </xf>
    <xf numFmtId="0" fontId="39" fillId="0" borderId="13" xfId="0" applyFont="1" applyBorder="1" applyAlignment="1">
      <alignment horizontal="right" vertical="center"/>
    </xf>
    <xf numFmtId="168" fontId="27" fillId="0" borderId="12" xfId="150" applyNumberFormat="1" applyFont="1" applyBorder="1" applyAlignment="1" applyProtection="1">
      <alignment horizontal="left"/>
    </xf>
    <xf numFmtId="168" fontId="27" fillId="0" borderId="13" xfId="150" applyNumberFormat="1" applyFont="1" applyBorder="1" applyAlignment="1" applyProtection="1">
      <alignment horizontal="left"/>
    </xf>
    <xf numFmtId="0" fontId="3" fillId="29" borderId="10" xfId="0" applyFont="1" applyFill="1" applyBorder="1" applyAlignment="1" applyProtection="1">
      <alignment horizontal="center"/>
    </xf>
    <xf numFmtId="49" fontId="28" fillId="0" borderId="14" xfId="0" applyNumberFormat="1" applyFont="1" applyBorder="1" applyAlignment="1" applyProtection="1">
      <alignment horizontal="center" vertical="justify"/>
    </xf>
    <xf numFmtId="0" fontId="27" fillId="0" borderId="12" xfId="0" applyFont="1" applyBorder="1" applyAlignment="1" applyProtection="1">
      <alignment horizontal="left"/>
    </xf>
    <xf numFmtId="0" fontId="27" fillId="0" borderId="13" xfId="0" applyFont="1" applyBorder="1" applyAlignment="1" applyProtection="1">
      <alignment horizontal="left"/>
    </xf>
    <xf numFmtId="0" fontId="28" fillId="0" borderId="12" xfId="0" applyFont="1" applyFill="1" applyBorder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</xf>
    <xf numFmtId="14" fontId="27" fillId="0" borderId="26" xfId="0" applyNumberFormat="1" applyFont="1" applyFill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wrapText="1"/>
    </xf>
    <xf numFmtId="0" fontId="28" fillId="0" borderId="14" xfId="0" applyFont="1" applyFill="1" applyBorder="1" applyAlignment="1" applyProtection="1">
      <alignment horizontal="center" wrapText="1"/>
    </xf>
    <xf numFmtId="170" fontId="27" fillId="0" borderId="12" xfId="124" applyNumberFormat="1" applyFont="1" applyFill="1" applyBorder="1" applyAlignment="1" applyProtection="1">
      <alignment horizontal="center" vertical="center"/>
    </xf>
    <xf numFmtId="170" fontId="27" fillId="0" borderId="28" xfId="124" applyNumberFormat="1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left" vertical="center" wrapText="1"/>
    </xf>
    <xf numFmtId="0" fontId="28" fillId="0" borderId="13" xfId="0" applyFont="1" applyBorder="1" applyAlignment="1" applyProtection="1">
      <alignment horizontal="left" vertical="center" wrapText="1"/>
    </xf>
    <xf numFmtId="14" fontId="27" fillId="31" borderId="12" xfId="0" applyNumberFormat="1" applyFont="1" applyFill="1" applyBorder="1" applyAlignment="1" applyProtection="1">
      <alignment horizontal="center" vertical="center" wrapText="1"/>
    </xf>
    <xf numFmtId="14" fontId="27" fillId="31" borderId="13" xfId="0" applyNumberFormat="1" applyFont="1" applyFill="1" applyBorder="1" applyAlignment="1" applyProtection="1">
      <alignment horizontal="center" vertical="center" wrapText="1"/>
    </xf>
    <xf numFmtId="167" fontId="27" fillId="31" borderId="12" xfId="0" applyNumberFormat="1" applyFont="1" applyFill="1" applyBorder="1" applyAlignment="1" applyProtection="1">
      <alignment horizontal="center"/>
    </xf>
    <xf numFmtId="167" fontId="27" fillId="31" borderId="13" xfId="0" applyNumberFormat="1" applyFont="1" applyFill="1" applyBorder="1" applyAlignment="1" applyProtection="1">
      <alignment horizontal="center"/>
    </xf>
    <xf numFmtId="0" fontId="28" fillId="0" borderId="17" xfId="0" applyFont="1" applyFill="1" applyBorder="1" applyAlignment="1" applyProtection="1">
      <alignment horizontal="center"/>
    </xf>
    <xf numFmtId="0" fontId="31" fillId="27" borderId="18" xfId="0" applyFont="1" applyFill="1" applyBorder="1" applyAlignment="1">
      <alignment horizontal="left"/>
    </xf>
    <xf numFmtId="0" fontId="31" fillId="24" borderId="18" xfId="0" applyFont="1" applyFill="1" applyBorder="1" applyAlignment="1">
      <alignment horizontal="left"/>
    </xf>
    <xf numFmtId="0" fontId="28" fillId="29" borderId="19" xfId="0" applyFont="1" applyFill="1" applyBorder="1" applyAlignment="1">
      <alignment horizontal="left"/>
    </xf>
    <xf numFmtId="0" fontId="28" fillId="0" borderId="23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49" fontId="27" fillId="31" borderId="12" xfId="0" applyNumberFormat="1" applyFont="1" applyFill="1" applyBorder="1" applyAlignment="1" applyProtection="1">
      <alignment horizontal="center" vertical="center"/>
    </xf>
    <xf numFmtId="0" fontId="27" fillId="31" borderId="13" xfId="0" applyFont="1" applyFill="1" applyBorder="1" applyAlignment="1" applyProtection="1">
      <alignment horizontal="center" vertical="center"/>
    </xf>
  </cellXfs>
  <cellStyles count="206">
    <cellStyle name="20% - Ênfase1 2" xfId="1" xr:uid="{00000000-0005-0000-0000-000000000000}"/>
    <cellStyle name="20% - Ênfase1 2 2" xfId="2" xr:uid="{00000000-0005-0000-0000-000001000000}"/>
    <cellStyle name="20% - Ênfase1 3" xfId="3" xr:uid="{00000000-0005-0000-0000-000002000000}"/>
    <cellStyle name="20% - Ênfase1 3 2" xfId="4" xr:uid="{00000000-0005-0000-0000-000003000000}"/>
    <cellStyle name="20% - Ênfase2 2" xfId="5" xr:uid="{00000000-0005-0000-0000-000004000000}"/>
    <cellStyle name="20% - Ênfase2 2 2" xfId="6" xr:uid="{00000000-0005-0000-0000-000005000000}"/>
    <cellStyle name="20% - Ênfase2 3" xfId="7" xr:uid="{00000000-0005-0000-0000-000006000000}"/>
    <cellStyle name="20% - Ênfase2 3 2" xfId="8" xr:uid="{00000000-0005-0000-0000-000007000000}"/>
    <cellStyle name="20% - Ênfase3 2" xfId="9" xr:uid="{00000000-0005-0000-0000-000008000000}"/>
    <cellStyle name="20% - Ênfase3 2 2" xfId="10" xr:uid="{00000000-0005-0000-0000-000009000000}"/>
    <cellStyle name="20% - Ênfase3 3" xfId="11" xr:uid="{00000000-0005-0000-0000-00000A000000}"/>
    <cellStyle name="20% - Ênfase3 3 2" xfId="12" xr:uid="{00000000-0005-0000-0000-00000B000000}"/>
    <cellStyle name="20% - Ênfase4 2" xfId="13" xr:uid="{00000000-0005-0000-0000-00000C000000}"/>
    <cellStyle name="20% - Ênfase4 2 2" xfId="14" xr:uid="{00000000-0005-0000-0000-00000D000000}"/>
    <cellStyle name="20% - Ênfase4 3" xfId="15" xr:uid="{00000000-0005-0000-0000-00000E000000}"/>
    <cellStyle name="20% - Ênfase4 3 2" xfId="16" xr:uid="{00000000-0005-0000-0000-00000F000000}"/>
    <cellStyle name="20% - Ênfase5 2" xfId="17" xr:uid="{00000000-0005-0000-0000-000010000000}"/>
    <cellStyle name="20% - Ênfase5 2 2" xfId="18" xr:uid="{00000000-0005-0000-0000-000011000000}"/>
    <cellStyle name="20% - Ênfase5 3" xfId="19" xr:uid="{00000000-0005-0000-0000-000012000000}"/>
    <cellStyle name="20% - Ênfase5 3 2" xfId="20" xr:uid="{00000000-0005-0000-0000-000013000000}"/>
    <cellStyle name="20% - Ênfase6 2" xfId="21" xr:uid="{00000000-0005-0000-0000-000014000000}"/>
    <cellStyle name="20% - Ênfase6 2 2" xfId="22" xr:uid="{00000000-0005-0000-0000-000015000000}"/>
    <cellStyle name="20% - Ênfase6 3" xfId="23" xr:uid="{00000000-0005-0000-0000-000016000000}"/>
    <cellStyle name="20% - Ênfase6 3 2" xfId="24" xr:uid="{00000000-0005-0000-0000-000017000000}"/>
    <cellStyle name="40% - Ênfase1 2" xfId="25" xr:uid="{00000000-0005-0000-0000-000018000000}"/>
    <cellStyle name="40% - Ênfase1 2 2" xfId="26" xr:uid="{00000000-0005-0000-0000-000019000000}"/>
    <cellStyle name="40% - Ênfase1 3" xfId="27" xr:uid="{00000000-0005-0000-0000-00001A000000}"/>
    <cellStyle name="40% - Ênfase1 3 2" xfId="28" xr:uid="{00000000-0005-0000-0000-00001B000000}"/>
    <cellStyle name="40% - Ênfase2 2" xfId="29" xr:uid="{00000000-0005-0000-0000-00001C000000}"/>
    <cellStyle name="40% - Ênfase2 2 2" xfId="30" xr:uid="{00000000-0005-0000-0000-00001D000000}"/>
    <cellStyle name="40% - Ênfase2 3" xfId="31" xr:uid="{00000000-0005-0000-0000-00001E000000}"/>
    <cellStyle name="40% - Ênfase2 3 2" xfId="32" xr:uid="{00000000-0005-0000-0000-00001F000000}"/>
    <cellStyle name="40% - Ênfase3 2" xfId="33" xr:uid="{00000000-0005-0000-0000-000020000000}"/>
    <cellStyle name="40% - Ênfase3 2 2" xfId="34" xr:uid="{00000000-0005-0000-0000-000021000000}"/>
    <cellStyle name="40% - Ênfase3 3" xfId="35" xr:uid="{00000000-0005-0000-0000-000022000000}"/>
    <cellStyle name="40% - Ênfase3 3 2" xfId="36" xr:uid="{00000000-0005-0000-0000-000023000000}"/>
    <cellStyle name="40% - Ênfase4 2" xfId="37" xr:uid="{00000000-0005-0000-0000-000024000000}"/>
    <cellStyle name="40% - Ênfase4 2 2" xfId="38" xr:uid="{00000000-0005-0000-0000-000025000000}"/>
    <cellStyle name="40% - Ênfase4 3" xfId="39" xr:uid="{00000000-0005-0000-0000-000026000000}"/>
    <cellStyle name="40% - Ênfase4 3 2" xfId="40" xr:uid="{00000000-0005-0000-0000-000027000000}"/>
    <cellStyle name="40% - Ênfase5 2" xfId="41" xr:uid="{00000000-0005-0000-0000-000028000000}"/>
    <cellStyle name="40% - Ênfase5 2 2" xfId="42" xr:uid="{00000000-0005-0000-0000-000029000000}"/>
    <cellStyle name="40% - Ênfase5 3" xfId="43" xr:uid="{00000000-0005-0000-0000-00002A000000}"/>
    <cellStyle name="40% - Ênfase5 3 2" xfId="44" xr:uid="{00000000-0005-0000-0000-00002B000000}"/>
    <cellStyle name="40% - Ênfase6 2" xfId="45" xr:uid="{00000000-0005-0000-0000-00002C000000}"/>
    <cellStyle name="40% - Ênfase6 2 2" xfId="46" xr:uid="{00000000-0005-0000-0000-00002D000000}"/>
    <cellStyle name="40% - Ênfase6 3" xfId="47" xr:uid="{00000000-0005-0000-0000-00002E000000}"/>
    <cellStyle name="40% - Ênfase6 3 2" xfId="48" xr:uid="{00000000-0005-0000-0000-00002F000000}"/>
    <cellStyle name="60% - Ênfase1 2" xfId="49" xr:uid="{00000000-0005-0000-0000-000030000000}"/>
    <cellStyle name="60% - Ênfase1 2 2" xfId="50" xr:uid="{00000000-0005-0000-0000-000031000000}"/>
    <cellStyle name="60% - Ênfase1 3" xfId="51" xr:uid="{00000000-0005-0000-0000-000032000000}"/>
    <cellStyle name="60% - Ênfase1 3 2" xfId="52" xr:uid="{00000000-0005-0000-0000-000033000000}"/>
    <cellStyle name="60% - Ênfase2 2" xfId="53" xr:uid="{00000000-0005-0000-0000-000034000000}"/>
    <cellStyle name="60% - Ênfase2 2 2" xfId="54" xr:uid="{00000000-0005-0000-0000-000035000000}"/>
    <cellStyle name="60% - Ênfase2 3" xfId="55" xr:uid="{00000000-0005-0000-0000-000036000000}"/>
    <cellStyle name="60% - Ênfase2 3 2" xfId="56" xr:uid="{00000000-0005-0000-0000-000037000000}"/>
    <cellStyle name="60% - Ênfase3 2" xfId="57" xr:uid="{00000000-0005-0000-0000-000038000000}"/>
    <cellStyle name="60% - Ênfase3 2 2" xfId="58" xr:uid="{00000000-0005-0000-0000-000039000000}"/>
    <cellStyle name="60% - Ênfase3 3" xfId="59" xr:uid="{00000000-0005-0000-0000-00003A000000}"/>
    <cellStyle name="60% - Ênfase3 3 2" xfId="60" xr:uid="{00000000-0005-0000-0000-00003B000000}"/>
    <cellStyle name="60% - Ênfase4 2" xfId="61" xr:uid="{00000000-0005-0000-0000-00003C000000}"/>
    <cellStyle name="60% - Ênfase4 2 2" xfId="62" xr:uid="{00000000-0005-0000-0000-00003D000000}"/>
    <cellStyle name="60% - Ênfase4 3" xfId="63" xr:uid="{00000000-0005-0000-0000-00003E000000}"/>
    <cellStyle name="60% - Ênfase4 3 2" xfId="64" xr:uid="{00000000-0005-0000-0000-00003F000000}"/>
    <cellStyle name="60% - Ênfase5 2" xfId="65" xr:uid="{00000000-0005-0000-0000-000040000000}"/>
    <cellStyle name="60% - Ênfase5 2 2" xfId="66" xr:uid="{00000000-0005-0000-0000-000041000000}"/>
    <cellStyle name="60% - Ênfase5 3" xfId="67" xr:uid="{00000000-0005-0000-0000-000042000000}"/>
    <cellStyle name="60% - Ênfase5 3 2" xfId="68" xr:uid="{00000000-0005-0000-0000-000043000000}"/>
    <cellStyle name="60% - Ênfase6 2" xfId="69" xr:uid="{00000000-0005-0000-0000-000044000000}"/>
    <cellStyle name="60% - Ênfase6 2 2" xfId="70" xr:uid="{00000000-0005-0000-0000-000045000000}"/>
    <cellStyle name="60% - Ênfase6 3" xfId="71" xr:uid="{00000000-0005-0000-0000-000046000000}"/>
    <cellStyle name="60% - Ênfase6 3 2" xfId="72" xr:uid="{00000000-0005-0000-0000-000047000000}"/>
    <cellStyle name="Bom 2" xfId="73" xr:uid="{00000000-0005-0000-0000-000048000000}"/>
    <cellStyle name="Bom 2 2" xfId="74" xr:uid="{00000000-0005-0000-0000-000049000000}"/>
    <cellStyle name="Bom 3" xfId="75" xr:uid="{00000000-0005-0000-0000-00004A000000}"/>
    <cellStyle name="Bom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ancel" xfId="81" xr:uid="{00000000-0005-0000-0000-000050000000}"/>
    <cellStyle name="Cancel 2" xfId="82" xr:uid="{00000000-0005-0000-0000-000051000000}"/>
    <cellStyle name="Cancel 3" xfId="83" xr:uid="{00000000-0005-0000-0000-000052000000}"/>
    <cellStyle name="Célula de Verificação 2" xfId="84" xr:uid="{00000000-0005-0000-0000-000053000000}"/>
    <cellStyle name="Célula de Verificação 2 2" xfId="85" xr:uid="{00000000-0005-0000-0000-000054000000}"/>
    <cellStyle name="Célula de Verificação 3" xfId="86" xr:uid="{00000000-0005-0000-0000-000055000000}"/>
    <cellStyle name="Célula de Verificação 3 2" xfId="87" xr:uid="{00000000-0005-0000-0000-000056000000}"/>
    <cellStyle name="Célula Vinculada 2" xfId="88" xr:uid="{00000000-0005-0000-0000-000057000000}"/>
    <cellStyle name="Célula Vinculada 2 2" xfId="89" xr:uid="{00000000-0005-0000-0000-000058000000}"/>
    <cellStyle name="Célula Vinculada 3" xfId="90" xr:uid="{00000000-0005-0000-0000-000059000000}"/>
    <cellStyle name="Célula Vinculada 3 2" xfId="91" xr:uid="{00000000-0005-0000-0000-00005A000000}"/>
    <cellStyle name="Ênfase1 2" xfId="92" xr:uid="{00000000-0005-0000-0000-00005C000000}"/>
    <cellStyle name="Ênfase1 2 2" xfId="93" xr:uid="{00000000-0005-0000-0000-00005D000000}"/>
    <cellStyle name="Ênfase1 3" xfId="94" xr:uid="{00000000-0005-0000-0000-00005E000000}"/>
    <cellStyle name="Ênfase1 3 2" xfId="95" xr:uid="{00000000-0005-0000-0000-00005F000000}"/>
    <cellStyle name="Ênfase2 2" xfId="96" xr:uid="{00000000-0005-0000-0000-000060000000}"/>
    <cellStyle name="Ênfase2 2 2" xfId="97" xr:uid="{00000000-0005-0000-0000-000061000000}"/>
    <cellStyle name="Ênfase2 3" xfId="98" xr:uid="{00000000-0005-0000-0000-000062000000}"/>
    <cellStyle name="Ênfase2 3 2" xfId="99" xr:uid="{00000000-0005-0000-0000-000063000000}"/>
    <cellStyle name="Ênfase3 2" xfId="100" xr:uid="{00000000-0005-0000-0000-000064000000}"/>
    <cellStyle name="Ênfase3 2 2" xfId="101" xr:uid="{00000000-0005-0000-0000-000065000000}"/>
    <cellStyle name="Ênfase3 3" xfId="102" xr:uid="{00000000-0005-0000-0000-000066000000}"/>
    <cellStyle name="Ênfase3 3 2" xfId="103" xr:uid="{00000000-0005-0000-0000-000067000000}"/>
    <cellStyle name="Ênfase4 2" xfId="104" xr:uid="{00000000-0005-0000-0000-000068000000}"/>
    <cellStyle name="Ênfase4 2 2" xfId="105" xr:uid="{00000000-0005-0000-0000-000069000000}"/>
    <cellStyle name="Ênfase4 3" xfId="106" xr:uid="{00000000-0005-0000-0000-00006A000000}"/>
    <cellStyle name="Ênfase4 3 2" xfId="107" xr:uid="{00000000-0005-0000-0000-00006B000000}"/>
    <cellStyle name="Ênfase5 2" xfId="108" xr:uid="{00000000-0005-0000-0000-00006C000000}"/>
    <cellStyle name="Ênfase5 2 2" xfId="109" xr:uid="{00000000-0005-0000-0000-00006D000000}"/>
    <cellStyle name="Ênfase5 3" xfId="110" xr:uid="{00000000-0005-0000-0000-00006E000000}"/>
    <cellStyle name="Ênfase5 3 2" xfId="111" xr:uid="{00000000-0005-0000-0000-00006F000000}"/>
    <cellStyle name="Ênfase6 2" xfId="112" xr:uid="{00000000-0005-0000-0000-000070000000}"/>
    <cellStyle name="Ênfase6 2 2" xfId="113" xr:uid="{00000000-0005-0000-0000-000071000000}"/>
    <cellStyle name="Ênfase6 3" xfId="114" xr:uid="{00000000-0005-0000-0000-000072000000}"/>
    <cellStyle name="Ênfase6 3 2" xfId="115" xr:uid="{00000000-0005-0000-0000-000073000000}"/>
    <cellStyle name="Entrada 2" xfId="116" xr:uid="{00000000-0005-0000-0000-000074000000}"/>
    <cellStyle name="Entrada 2 2" xfId="117" xr:uid="{00000000-0005-0000-0000-000075000000}"/>
    <cellStyle name="Entrada 3" xfId="118" xr:uid="{00000000-0005-0000-0000-000076000000}"/>
    <cellStyle name="Entrada 3 2" xfId="119" xr:uid="{00000000-0005-0000-0000-000077000000}"/>
    <cellStyle name="Incorreto 2" xfId="120" xr:uid="{00000000-0005-0000-0000-000078000000}"/>
    <cellStyle name="Incorreto 2 2" xfId="121" xr:uid="{00000000-0005-0000-0000-000079000000}"/>
    <cellStyle name="Incorreto 3" xfId="122" xr:uid="{00000000-0005-0000-0000-00007A000000}"/>
    <cellStyle name="Incorreto 3 2" xfId="123" xr:uid="{00000000-0005-0000-0000-00007B000000}"/>
    <cellStyle name="Moeda" xfId="124" builtinId="4"/>
    <cellStyle name="Moeda 2" xfId="125" xr:uid="{00000000-0005-0000-0000-00007C000000}"/>
    <cellStyle name="Moeda 2 2" xfId="126" xr:uid="{00000000-0005-0000-0000-00007D000000}"/>
    <cellStyle name="Moeda 2 2 2" xfId="127" xr:uid="{00000000-0005-0000-0000-00007E000000}"/>
    <cellStyle name="Moeda 2 3" xfId="128" xr:uid="{00000000-0005-0000-0000-00007F000000}"/>
    <cellStyle name="Moeda 2 4" xfId="129" xr:uid="{00000000-0005-0000-0000-000080000000}"/>
    <cellStyle name="Moeda 2 5" xfId="205" xr:uid="{BE03630A-B97F-4995-BD1D-4E74A00BC2CC}"/>
    <cellStyle name="Moeda 3" xfId="130" xr:uid="{00000000-0005-0000-0000-000081000000}"/>
    <cellStyle name="Moeda 3 2" xfId="131" xr:uid="{00000000-0005-0000-0000-000082000000}"/>
    <cellStyle name="Moeda 4" xfId="132" xr:uid="{00000000-0005-0000-0000-000083000000}"/>
    <cellStyle name="Moeda 5" xfId="133" xr:uid="{00000000-0005-0000-0000-000084000000}"/>
    <cellStyle name="Moeda 6" xfId="134" xr:uid="{00000000-0005-0000-0000-000085000000}"/>
    <cellStyle name="Moeda 7" xfId="135" xr:uid="{00000000-0005-0000-0000-000086000000}"/>
    <cellStyle name="Moeda 8" xfId="204" xr:uid="{807D2295-3252-4F3A-8F94-18868CC2A399}"/>
    <cellStyle name="Neutra 2" xfId="136" xr:uid="{00000000-0005-0000-0000-000087000000}"/>
    <cellStyle name="Neutra 2 2" xfId="137" xr:uid="{00000000-0005-0000-0000-000088000000}"/>
    <cellStyle name="Neutra 3" xfId="138" xr:uid="{00000000-0005-0000-0000-000089000000}"/>
    <cellStyle name="Neutra 3 2" xfId="139" xr:uid="{00000000-0005-0000-0000-00008A000000}"/>
    <cellStyle name="Normal" xfId="0" builtinId="0"/>
    <cellStyle name="Normal 2" xfId="140" xr:uid="{00000000-0005-0000-0000-00008C000000}"/>
    <cellStyle name="Normal 2 2" xfId="141" xr:uid="{00000000-0005-0000-0000-00008D000000}"/>
    <cellStyle name="Normal 3" xfId="142" xr:uid="{00000000-0005-0000-0000-00008E000000}"/>
    <cellStyle name="Normal 3 2" xfId="202" xr:uid="{DF92C9F6-E0C7-4918-8E04-9E4539345C14}"/>
    <cellStyle name="Normal 4" xfId="143" xr:uid="{00000000-0005-0000-0000-00008F000000}"/>
    <cellStyle name="Normal 5" xfId="144" xr:uid="{00000000-0005-0000-0000-000090000000}"/>
    <cellStyle name="Normal 6" xfId="203" xr:uid="{E53648B6-C425-48CE-A3D4-019D9188D453}"/>
    <cellStyle name="Normal 7" xfId="145" xr:uid="{00000000-0005-0000-0000-000091000000}"/>
    <cellStyle name="Nota 2" xfId="146" xr:uid="{00000000-0005-0000-0000-000092000000}"/>
    <cellStyle name="Nota 2 2" xfId="147" xr:uid="{00000000-0005-0000-0000-000093000000}"/>
    <cellStyle name="Nota 3" xfId="148" xr:uid="{00000000-0005-0000-0000-000094000000}"/>
    <cellStyle name="Nota 3 2" xfId="149" xr:uid="{00000000-0005-0000-0000-000095000000}"/>
    <cellStyle name="Porcentagem" xfId="150" builtinId="5"/>
    <cellStyle name="Porcentagem 2" xfId="151" xr:uid="{00000000-0005-0000-0000-000097000000}"/>
    <cellStyle name="Porcentagem 2 2" xfId="152" xr:uid="{00000000-0005-0000-0000-000098000000}"/>
    <cellStyle name="Porcentagem 2 3" xfId="153" xr:uid="{00000000-0005-0000-0000-000099000000}"/>
    <cellStyle name="Porcentagem 3" xfId="154" xr:uid="{00000000-0005-0000-0000-00009A000000}"/>
    <cellStyle name="Porcentagem 4" xfId="155" xr:uid="{00000000-0005-0000-0000-00009B000000}"/>
    <cellStyle name="Porcentagem 5" xfId="156" xr:uid="{00000000-0005-0000-0000-00009C000000}"/>
    <cellStyle name="Porcentagem 5 2" xfId="157" xr:uid="{00000000-0005-0000-0000-00009D000000}"/>
    <cellStyle name="Saída 2" xfId="158" xr:uid="{00000000-0005-0000-0000-00009E000000}"/>
    <cellStyle name="Saída 2 2" xfId="159" xr:uid="{00000000-0005-0000-0000-00009F000000}"/>
    <cellStyle name="Saída 3" xfId="160" xr:uid="{00000000-0005-0000-0000-0000A0000000}"/>
    <cellStyle name="Saída 3 2" xfId="161" xr:uid="{00000000-0005-0000-0000-0000A1000000}"/>
    <cellStyle name="Separador de milhares 10" xfId="162" xr:uid="{00000000-0005-0000-0000-0000A2000000}"/>
    <cellStyle name="Separador de milhares 10 2" xfId="163" xr:uid="{00000000-0005-0000-0000-0000A3000000}"/>
    <cellStyle name="Separador de milhares 2" xfId="164" xr:uid="{00000000-0005-0000-0000-0000A4000000}"/>
    <cellStyle name="Separador de milhares 2 2" xfId="165" xr:uid="{00000000-0005-0000-0000-0000A5000000}"/>
    <cellStyle name="Separador de milhares 2 2 2" xfId="166" xr:uid="{00000000-0005-0000-0000-0000A6000000}"/>
    <cellStyle name="Separador de milhares 2 3" xfId="167" xr:uid="{00000000-0005-0000-0000-0000A7000000}"/>
    <cellStyle name="Separador de milhares 3" xfId="168" xr:uid="{00000000-0005-0000-0000-0000A8000000}"/>
    <cellStyle name="Texto de Aviso 2" xfId="169" xr:uid="{00000000-0005-0000-0000-0000A9000000}"/>
    <cellStyle name="Texto de Aviso 2 2" xfId="170" xr:uid="{00000000-0005-0000-0000-0000AA000000}"/>
    <cellStyle name="Texto de Aviso 3" xfId="171" xr:uid="{00000000-0005-0000-0000-0000AB000000}"/>
    <cellStyle name="Texto de Aviso 3 2" xfId="172" xr:uid="{00000000-0005-0000-0000-0000AC000000}"/>
    <cellStyle name="Texto Explicativo 2" xfId="173" xr:uid="{00000000-0005-0000-0000-0000AD000000}"/>
    <cellStyle name="Texto Explicativo 2 2" xfId="174" xr:uid="{00000000-0005-0000-0000-0000AE000000}"/>
    <cellStyle name="Texto Explicativo 3" xfId="175" xr:uid="{00000000-0005-0000-0000-0000AF000000}"/>
    <cellStyle name="Texto Explicativo 3 2" xfId="176" xr:uid="{00000000-0005-0000-0000-0000B0000000}"/>
    <cellStyle name="Título 1 2" xfId="177" xr:uid="{00000000-0005-0000-0000-0000B1000000}"/>
    <cellStyle name="Título 1 2 2" xfId="178" xr:uid="{00000000-0005-0000-0000-0000B2000000}"/>
    <cellStyle name="Título 1 3" xfId="179" xr:uid="{00000000-0005-0000-0000-0000B3000000}"/>
    <cellStyle name="Título 1 3 2" xfId="180" xr:uid="{00000000-0005-0000-0000-0000B4000000}"/>
    <cellStyle name="Título 2 2" xfId="181" xr:uid="{00000000-0005-0000-0000-0000B5000000}"/>
    <cellStyle name="Título 2 2 2" xfId="182" xr:uid="{00000000-0005-0000-0000-0000B6000000}"/>
    <cellStyle name="Título 2 3" xfId="183" xr:uid="{00000000-0005-0000-0000-0000B7000000}"/>
    <cellStyle name="Título 2 3 2" xfId="184" xr:uid="{00000000-0005-0000-0000-0000B8000000}"/>
    <cellStyle name="Título 3 2" xfId="185" xr:uid="{00000000-0005-0000-0000-0000B9000000}"/>
    <cellStyle name="Título 3 2 2" xfId="186" xr:uid="{00000000-0005-0000-0000-0000BA000000}"/>
    <cellStyle name="Título 3 3" xfId="187" xr:uid="{00000000-0005-0000-0000-0000BB000000}"/>
    <cellStyle name="Título 3 3 2" xfId="188" xr:uid="{00000000-0005-0000-0000-0000BC000000}"/>
    <cellStyle name="Título 4 2" xfId="189" xr:uid="{00000000-0005-0000-0000-0000BD000000}"/>
    <cellStyle name="Título 4 2 2" xfId="190" xr:uid="{00000000-0005-0000-0000-0000BE000000}"/>
    <cellStyle name="Título 4 3" xfId="191" xr:uid="{00000000-0005-0000-0000-0000BF000000}"/>
    <cellStyle name="Título 4 3 2" xfId="192" xr:uid="{00000000-0005-0000-0000-0000C0000000}"/>
    <cellStyle name="Título 5" xfId="193" xr:uid="{00000000-0005-0000-0000-0000C1000000}"/>
    <cellStyle name="Título 5 2" xfId="194" xr:uid="{00000000-0005-0000-0000-0000C2000000}"/>
    <cellStyle name="Título 6" xfId="195" xr:uid="{00000000-0005-0000-0000-0000C3000000}"/>
    <cellStyle name="Título 6 2" xfId="196" xr:uid="{00000000-0005-0000-0000-0000C4000000}"/>
    <cellStyle name="Total 2" xfId="197" xr:uid="{00000000-0005-0000-0000-0000C5000000}"/>
    <cellStyle name="Total 2 2" xfId="198" xr:uid="{00000000-0005-0000-0000-0000C6000000}"/>
    <cellStyle name="Total 3" xfId="199" xr:uid="{00000000-0005-0000-0000-0000C7000000}"/>
    <cellStyle name="Total 3 2" xfId="200" xr:uid="{00000000-0005-0000-0000-0000C8000000}"/>
    <cellStyle name="Vírgula 2" xfId="201" xr:uid="{963B4908-30EB-41DD-B76A-52E4057C96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2D3-C53A-4B52-B073-820D00D7FB74}">
  <sheetPr codeName="Plan43"/>
  <dimension ref="A1:L7"/>
  <sheetViews>
    <sheetView zoomScale="160" zoomScaleNormal="160" workbookViewId="0">
      <selection sqref="A1:I1"/>
    </sheetView>
  </sheetViews>
  <sheetFormatPr defaultColWidth="9.140625" defaultRowHeight="11.25"/>
  <cols>
    <col min="1" max="1" width="6.85546875" style="1" bestFit="1" customWidth="1"/>
    <col min="2" max="2" width="13" style="4" bestFit="1" customWidth="1"/>
    <col min="3" max="3" width="5.140625" style="1" bestFit="1" customWidth="1"/>
    <col min="4" max="4" width="18.7109375" style="1" bestFit="1" customWidth="1"/>
    <col min="5" max="5" width="13.7109375" style="1" customWidth="1"/>
    <col min="6" max="6" width="5.85546875" style="1" customWidth="1"/>
    <col min="7" max="7" width="6.28515625" style="1" bestFit="1" customWidth="1"/>
    <col min="8" max="8" width="9.140625" style="1"/>
    <col min="9" max="9" width="12.42578125" style="1" bestFit="1" customWidth="1"/>
    <col min="10" max="10" width="9.140625" style="1"/>
    <col min="11" max="11" width="12.42578125" style="1" bestFit="1" customWidth="1"/>
    <col min="12" max="12" width="12.140625" style="1" bestFit="1" customWidth="1"/>
    <col min="13" max="16384" width="9.140625" style="1"/>
  </cols>
  <sheetData>
    <row r="1" spans="1:12" ht="36" customHeight="1">
      <c r="A1" s="82" t="s">
        <v>141</v>
      </c>
      <c r="B1" s="82"/>
      <c r="C1" s="82"/>
      <c r="D1" s="82"/>
      <c r="E1" s="82"/>
      <c r="F1" s="82"/>
      <c r="G1" s="82"/>
      <c r="H1" s="82"/>
      <c r="I1" s="82"/>
      <c r="K1" s="76" t="s">
        <v>134</v>
      </c>
      <c r="L1" s="77"/>
    </row>
    <row r="2" spans="1:12" ht="27">
      <c r="A2" s="59" t="s">
        <v>121</v>
      </c>
      <c r="B2" s="59" t="s">
        <v>122</v>
      </c>
      <c r="C2" s="59" t="s">
        <v>123</v>
      </c>
      <c r="D2" s="59" t="s">
        <v>124</v>
      </c>
      <c r="E2" s="59" t="s">
        <v>125</v>
      </c>
      <c r="F2" s="59" t="s">
        <v>126</v>
      </c>
      <c r="G2" s="59" t="s">
        <v>127</v>
      </c>
      <c r="H2" s="61" t="s">
        <v>128</v>
      </c>
      <c r="I2" s="60" t="s">
        <v>129</v>
      </c>
      <c r="K2" s="60" t="s">
        <v>135</v>
      </c>
      <c r="L2" s="66" t="s">
        <v>133</v>
      </c>
    </row>
    <row r="3" spans="1:12">
      <c r="A3" s="81" t="s">
        <v>136</v>
      </c>
      <c r="B3" s="54">
        <v>8729</v>
      </c>
      <c r="C3" s="56">
        <v>4</v>
      </c>
      <c r="D3" s="57" t="s">
        <v>137</v>
      </c>
      <c r="E3" s="57" t="s">
        <v>130</v>
      </c>
      <c r="F3" s="58" t="s">
        <v>131</v>
      </c>
      <c r="G3" s="55">
        <v>1</v>
      </c>
      <c r="H3" s="62">
        <f>(VIG_DIURNO!$D$117)*2</f>
        <v>6300.0292156713595</v>
      </c>
      <c r="I3" s="64">
        <f>+H3*G3*12</f>
        <v>75600.350588056317</v>
      </c>
      <c r="K3" s="67">
        <v>75599.520000000004</v>
      </c>
      <c r="L3" s="65">
        <f>+I3-K3</f>
        <v>0.83058805631299037</v>
      </c>
    </row>
    <row r="4" spans="1:12">
      <c r="A4" s="81"/>
      <c r="B4" s="54">
        <v>8729</v>
      </c>
      <c r="C4" s="56">
        <v>5</v>
      </c>
      <c r="D4" s="57" t="s">
        <v>138</v>
      </c>
      <c r="E4" s="57" t="s">
        <v>130</v>
      </c>
      <c r="F4" s="58" t="s">
        <v>131</v>
      </c>
      <c r="G4" s="55">
        <v>1</v>
      </c>
      <c r="H4" s="62">
        <f>(VIG_NOTURNO!$D$117)*2</f>
        <v>7259.9909312683849</v>
      </c>
      <c r="I4" s="64">
        <f>+H4*G4*12</f>
        <v>87119.891175220619</v>
      </c>
      <c r="K4" s="67">
        <v>87119.88</v>
      </c>
      <c r="L4" s="65">
        <f>+I4-K4</f>
        <v>1.1175220613949932E-2</v>
      </c>
    </row>
    <row r="5" spans="1:12">
      <c r="A5" s="78" t="s">
        <v>132</v>
      </c>
      <c r="B5" s="79"/>
      <c r="C5" s="79"/>
      <c r="D5" s="79"/>
      <c r="E5" s="79"/>
      <c r="F5" s="79"/>
      <c r="G5" s="79"/>
      <c r="H5" s="80"/>
      <c r="I5" s="63">
        <f>SUM(I3:I4)</f>
        <v>162720.24176327692</v>
      </c>
      <c r="K5" s="67">
        <f>SUM(K3:K4)</f>
        <v>162719.40000000002</v>
      </c>
      <c r="L5" s="65">
        <f>SUM(L3:L4)</f>
        <v>0.84176327692694031</v>
      </c>
    </row>
    <row r="7" spans="1:12">
      <c r="L7" s="68"/>
    </row>
  </sheetData>
  <mergeCells count="4">
    <mergeCell ref="K1:L1"/>
    <mergeCell ref="A5:H5"/>
    <mergeCell ref="A3:A4"/>
    <mergeCell ref="A1:I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3C88-F910-465E-90C4-C7786675AC97}">
  <sheetPr codeName="Plan44"/>
  <dimension ref="A1:J117"/>
  <sheetViews>
    <sheetView topLeftCell="B1" zoomScale="130" zoomScaleNormal="130" workbookViewId="0">
      <pane ySplit="5" topLeftCell="A6" activePane="bottomLeft" state="frozen"/>
      <selection pane="bottomLeft" activeCell="H101" sqref="H101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44" t="s">
        <v>113</v>
      </c>
      <c r="C1" s="144"/>
      <c r="D1" s="144"/>
      <c r="E1" s="144"/>
    </row>
    <row r="2" spans="1:6" ht="12">
      <c r="B2" s="145" t="s">
        <v>114</v>
      </c>
      <c r="C2" s="145"/>
      <c r="D2" s="145"/>
      <c r="E2" s="145"/>
    </row>
    <row r="3" spans="1:6" ht="12">
      <c r="B3" s="146" t="s">
        <v>115</v>
      </c>
      <c r="C3" s="146"/>
      <c r="D3" s="146"/>
      <c r="E3" s="146"/>
    </row>
    <row r="4" spans="1:6" ht="6" customHeight="1">
      <c r="B4" s="147"/>
      <c r="C4" s="148"/>
      <c r="D4" s="148"/>
      <c r="E4" s="149"/>
    </row>
    <row r="5" spans="1:6" ht="6" customHeight="1">
      <c r="B5" s="150"/>
      <c r="C5" s="151"/>
      <c r="D5" s="151"/>
      <c r="E5" s="152"/>
    </row>
    <row r="6" spans="1:6" ht="12">
      <c r="B6" s="150" t="s">
        <v>49</v>
      </c>
      <c r="C6" s="151"/>
      <c r="D6" s="151"/>
      <c r="E6" s="152"/>
    </row>
    <row r="7" spans="1:6" ht="12">
      <c r="A7" s="39" t="s">
        <v>23</v>
      </c>
      <c r="B7" s="7" t="s">
        <v>50</v>
      </c>
      <c r="C7" s="20"/>
      <c r="D7" s="153" t="s">
        <v>112</v>
      </c>
      <c r="E7" s="154"/>
    </row>
    <row r="8" spans="1:6" ht="12">
      <c r="A8" s="39" t="s">
        <v>24</v>
      </c>
      <c r="B8" s="137" t="s">
        <v>51</v>
      </c>
      <c r="C8" s="138"/>
      <c r="D8" s="139" t="s">
        <v>54</v>
      </c>
      <c r="E8" s="140"/>
    </row>
    <row r="9" spans="1:6" ht="12" customHeight="1">
      <c r="A9" s="39" t="s">
        <v>25</v>
      </c>
      <c r="B9" s="8" t="s">
        <v>52</v>
      </c>
      <c r="C9" s="17"/>
      <c r="D9" s="139" t="s">
        <v>139</v>
      </c>
      <c r="E9" s="140"/>
    </row>
    <row r="10" spans="1:6" ht="12" customHeight="1">
      <c r="A10" s="39" t="s">
        <v>18</v>
      </c>
      <c r="B10" s="137" t="s">
        <v>53</v>
      </c>
      <c r="C10" s="138"/>
      <c r="D10" s="141" t="s">
        <v>55</v>
      </c>
      <c r="E10" s="142"/>
    </row>
    <row r="11" spans="1:6" ht="12" customHeight="1">
      <c r="B11" s="143"/>
      <c r="C11" s="143"/>
      <c r="D11" s="143"/>
      <c r="E11" s="143"/>
    </row>
    <row r="12" spans="1:6" ht="12">
      <c r="B12" s="126" t="s">
        <v>58</v>
      </c>
      <c r="C12" s="127"/>
      <c r="D12" s="127"/>
      <c r="E12" s="127"/>
      <c r="F12" s="32"/>
    </row>
    <row r="13" spans="1:6" s="3" customFormat="1" ht="24">
      <c r="B13" s="30" t="s">
        <v>81</v>
      </c>
      <c r="C13" s="30" t="s">
        <v>56</v>
      </c>
      <c r="D13" s="30" t="s">
        <v>57</v>
      </c>
      <c r="E13" s="33" t="s">
        <v>48</v>
      </c>
    </row>
    <row r="14" spans="1:6" ht="11.25" customHeight="1">
      <c r="B14" s="128" t="s">
        <v>140</v>
      </c>
      <c r="C14" s="128"/>
      <c r="D14" s="130">
        <v>43466</v>
      </c>
      <c r="E14" s="132">
        <v>2</v>
      </c>
    </row>
    <row r="15" spans="1:6" ht="11.25" customHeight="1">
      <c r="B15" s="129"/>
      <c r="C15" s="129"/>
      <c r="D15" s="131"/>
      <c r="E15" s="131"/>
    </row>
    <row r="16" spans="1:6" ht="12">
      <c r="B16" s="133" t="s">
        <v>116</v>
      </c>
      <c r="C16" s="134"/>
      <c r="D16" s="135">
        <v>1058.07</v>
      </c>
      <c r="E16" s="136"/>
    </row>
    <row r="17" spans="1:10" ht="12">
      <c r="B17" s="99" t="s">
        <v>61</v>
      </c>
      <c r="C17" s="99"/>
      <c r="D17" s="99"/>
      <c r="E17" s="99"/>
    </row>
    <row r="18" spans="1:10" ht="6" customHeight="1">
      <c r="B18" s="99"/>
      <c r="C18" s="99"/>
      <c r="D18" s="99"/>
      <c r="E18" s="99"/>
    </row>
    <row r="19" spans="1:10" ht="12">
      <c r="B19" s="100" t="s">
        <v>67</v>
      </c>
      <c r="C19" s="101"/>
      <c r="D19" s="102" t="s">
        <v>10</v>
      </c>
      <c r="E19" s="103"/>
    </row>
    <row r="20" spans="1:10" ht="12">
      <c r="A20" s="39" t="s">
        <v>23</v>
      </c>
      <c r="B20" s="124" t="s">
        <v>0</v>
      </c>
      <c r="C20" s="125"/>
      <c r="D20" s="85">
        <f>+D16</f>
        <v>1058.07</v>
      </c>
      <c r="E20" s="85"/>
      <c r="J20" s="31"/>
    </row>
    <row r="21" spans="1:10" ht="12.75">
      <c r="A21" s="39" t="s">
        <v>24</v>
      </c>
      <c r="B21" s="124" t="s">
        <v>3</v>
      </c>
      <c r="C21" s="125"/>
      <c r="D21" s="90">
        <f>+D20*30%</f>
        <v>317.42099999999999</v>
      </c>
      <c r="E21" s="91"/>
      <c r="J21" s="31"/>
    </row>
    <row r="22" spans="1:10" ht="12.75">
      <c r="A22" s="39" t="s">
        <v>25</v>
      </c>
      <c r="B22" s="124" t="s">
        <v>4</v>
      </c>
      <c r="C22" s="125"/>
      <c r="D22" s="90">
        <v>0</v>
      </c>
      <c r="E22" s="91"/>
      <c r="J22" s="31"/>
    </row>
    <row r="23" spans="1:10" ht="12.75">
      <c r="A23" s="39" t="s">
        <v>18</v>
      </c>
      <c r="B23" s="124" t="s">
        <v>5</v>
      </c>
      <c r="C23" s="125"/>
      <c r="D23" s="90">
        <v>0</v>
      </c>
      <c r="E23" s="91"/>
      <c r="J23" s="31"/>
    </row>
    <row r="24" spans="1:10" ht="12.75">
      <c r="A24" s="39" t="s">
        <v>26</v>
      </c>
      <c r="B24" s="124" t="s">
        <v>59</v>
      </c>
      <c r="C24" s="125"/>
      <c r="D24" s="90">
        <v>0</v>
      </c>
      <c r="E24" s="91"/>
      <c r="J24" s="31"/>
    </row>
    <row r="25" spans="1:10" ht="12.75">
      <c r="A25" s="39" t="s">
        <v>27</v>
      </c>
      <c r="B25" s="124" t="s">
        <v>2</v>
      </c>
      <c r="C25" s="125"/>
      <c r="D25" s="90">
        <v>0</v>
      </c>
      <c r="E25" s="91"/>
      <c r="J25" s="31"/>
    </row>
    <row r="26" spans="1:10" ht="12.75">
      <c r="B26" s="42" t="s">
        <v>8</v>
      </c>
      <c r="C26" s="15"/>
      <c r="D26" s="88">
        <f>SUM(D20:E25)</f>
        <v>1375.491</v>
      </c>
      <c r="E26" s="89"/>
      <c r="G26" s="31"/>
      <c r="H26" s="31"/>
      <c r="I26" s="31"/>
      <c r="J26" s="31"/>
    </row>
    <row r="27" spans="1:10" ht="12">
      <c r="B27" s="99" t="s">
        <v>60</v>
      </c>
      <c r="C27" s="99"/>
      <c r="D27" s="99"/>
      <c r="E27" s="99"/>
    </row>
    <row r="28" spans="1:10" ht="6" customHeight="1">
      <c r="B28" s="99"/>
      <c r="C28" s="99"/>
      <c r="D28" s="99"/>
      <c r="E28" s="99"/>
    </row>
    <row r="29" spans="1:10" ht="12">
      <c r="B29" s="99" t="s">
        <v>62</v>
      </c>
      <c r="C29" s="99"/>
      <c r="D29" s="99"/>
      <c r="E29" s="99"/>
    </row>
    <row r="30" spans="1:10" ht="12">
      <c r="B30" s="8" t="s">
        <v>63</v>
      </c>
      <c r="C30" s="17"/>
      <c r="D30" s="102" t="s">
        <v>10</v>
      </c>
      <c r="E30" s="103"/>
      <c r="H30" s="31"/>
      <c r="I30" s="31"/>
    </row>
    <row r="31" spans="1:10" ht="12.75">
      <c r="A31" s="39" t="s">
        <v>23</v>
      </c>
      <c r="B31" s="12" t="s">
        <v>64</v>
      </c>
      <c r="C31" s="34">
        <v>8.3299999999999999E-2</v>
      </c>
      <c r="D31" s="97">
        <f>(D26*C31)</f>
        <v>114.5784003</v>
      </c>
      <c r="E31" s="89"/>
      <c r="G31" s="31"/>
      <c r="H31" s="31"/>
    </row>
    <row r="32" spans="1:10" ht="12">
      <c r="A32" s="39" t="s">
        <v>24</v>
      </c>
      <c r="B32" s="40" t="s">
        <v>65</v>
      </c>
      <c r="C32" s="34">
        <v>0.121</v>
      </c>
      <c r="D32" s="97">
        <f xml:space="preserve"> (D26*C32)</f>
        <v>166.43441099999998</v>
      </c>
      <c r="E32" s="98"/>
      <c r="H32" s="31"/>
      <c r="I32" s="31"/>
    </row>
    <row r="33" spans="1:9" ht="12.75">
      <c r="B33" s="42" t="s">
        <v>8</v>
      </c>
      <c r="C33" s="36">
        <f>SUM(C31:C32)</f>
        <v>0.20429999999999998</v>
      </c>
      <c r="D33" s="88">
        <f>SUM(D31:E32)</f>
        <v>281.01281129999995</v>
      </c>
      <c r="E33" s="89"/>
    </row>
    <row r="34" spans="1:9" ht="12">
      <c r="B34" s="123" t="s">
        <v>70</v>
      </c>
      <c r="C34" s="123"/>
      <c r="D34" s="123"/>
      <c r="E34" s="123"/>
    </row>
    <row r="35" spans="1:9" ht="12">
      <c r="B35" s="8" t="s">
        <v>66</v>
      </c>
      <c r="C35" s="17"/>
      <c r="D35" s="102" t="s">
        <v>10</v>
      </c>
      <c r="E35" s="103"/>
    </row>
    <row r="36" spans="1:9" ht="12">
      <c r="A36" s="39" t="s">
        <v>23</v>
      </c>
      <c r="B36" s="10" t="s">
        <v>11</v>
      </c>
      <c r="C36" s="34">
        <v>0.2</v>
      </c>
      <c r="D36" s="97">
        <f>(C36*($D$26+$D$33))</f>
        <v>331.30076226000006</v>
      </c>
      <c r="E36" s="98"/>
    </row>
    <row r="37" spans="1:9" ht="12">
      <c r="A37" s="39" t="s">
        <v>24</v>
      </c>
      <c r="B37" s="10" t="s">
        <v>13</v>
      </c>
      <c r="C37" s="34">
        <v>0</v>
      </c>
      <c r="D37" s="97">
        <f>(C37*($D$26+$D$33))</f>
        <v>0</v>
      </c>
      <c r="E37" s="98"/>
    </row>
    <row r="38" spans="1:9" customFormat="1" ht="12.75">
      <c r="A38" s="39" t="s">
        <v>25</v>
      </c>
      <c r="B38" s="10" t="s">
        <v>14</v>
      </c>
      <c r="C38" s="34">
        <v>0</v>
      </c>
      <c r="D38" s="97">
        <f>(C38*($D$26+$D$33))</f>
        <v>0</v>
      </c>
      <c r="E38" s="98"/>
    </row>
    <row r="39" spans="1:9" customFormat="1" ht="12.75">
      <c r="A39" s="39" t="s">
        <v>18</v>
      </c>
      <c r="B39" s="10" t="s">
        <v>15</v>
      </c>
      <c r="C39" s="34">
        <v>0</v>
      </c>
      <c r="D39" s="97">
        <f>(C39*($D$26+$D$33))</f>
        <v>0</v>
      </c>
      <c r="E39" s="98"/>
    </row>
    <row r="40" spans="1:9" ht="12">
      <c r="A40" s="39" t="s">
        <v>26</v>
      </c>
      <c r="B40" s="10" t="s">
        <v>17</v>
      </c>
      <c r="C40" s="34">
        <v>0</v>
      </c>
      <c r="D40" s="97">
        <f t="shared" ref="D40:D43" si="0">(C40*($D$26+$D$33))</f>
        <v>0</v>
      </c>
      <c r="E40" s="98"/>
    </row>
    <row r="41" spans="1:9" ht="12">
      <c r="A41" s="39" t="s">
        <v>27</v>
      </c>
      <c r="B41" s="10" t="s">
        <v>12</v>
      </c>
      <c r="C41" s="34">
        <v>0.08</v>
      </c>
      <c r="D41" s="97">
        <f t="shared" si="0"/>
        <v>132.520304904</v>
      </c>
      <c r="E41" s="98"/>
    </row>
    <row r="42" spans="1:9" ht="12">
      <c r="A42" s="39" t="s">
        <v>28</v>
      </c>
      <c r="B42" s="21" t="s">
        <v>47</v>
      </c>
      <c r="C42" s="35">
        <v>1.4999999999999999E-2</v>
      </c>
      <c r="D42" s="97">
        <f t="shared" si="0"/>
        <v>24.8475571695</v>
      </c>
      <c r="E42" s="98"/>
    </row>
    <row r="43" spans="1:9" ht="12">
      <c r="A43" s="39" t="s">
        <v>29</v>
      </c>
      <c r="B43" s="10" t="s">
        <v>16</v>
      </c>
      <c r="C43" s="34">
        <v>0</v>
      </c>
      <c r="D43" s="97">
        <f t="shared" si="0"/>
        <v>0</v>
      </c>
      <c r="E43" s="98"/>
    </row>
    <row r="44" spans="1:9" customFormat="1" ht="12.75">
      <c r="A44" s="1"/>
      <c r="B44" s="42" t="s">
        <v>8</v>
      </c>
      <c r="C44" s="36">
        <f>SUM(C36:C43)</f>
        <v>0.29500000000000004</v>
      </c>
      <c r="D44" s="88">
        <f>SUM(D36:E43)</f>
        <v>488.66862433350008</v>
      </c>
      <c r="E44" s="89"/>
    </row>
    <row r="45" spans="1:9" ht="12">
      <c r="B45" s="99" t="s">
        <v>69</v>
      </c>
      <c r="C45" s="99"/>
      <c r="D45" s="99"/>
      <c r="E45" s="99"/>
    </row>
    <row r="46" spans="1:9" ht="12">
      <c r="B46" s="8" t="s">
        <v>68</v>
      </c>
      <c r="C46" s="17"/>
      <c r="D46" s="102" t="s">
        <v>10</v>
      </c>
      <c r="E46" s="103"/>
    </row>
    <row r="47" spans="1:9" ht="12.75">
      <c r="A47" s="39" t="s">
        <v>23</v>
      </c>
      <c r="B47" s="12" t="s">
        <v>71</v>
      </c>
      <c r="C47" s="14"/>
      <c r="D47" s="90">
        <v>0</v>
      </c>
      <c r="E47" s="91"/>
      <c r="G47" s="27" t="s">
        <v>43</v>
      </c>
      <c r="H47" s="27" t="s">
        <v>120</v>
      </c>
      <c r="I47" s="27" t="s">
        <v>46</v>
      </c>
    </row>
    <row r="48" spans="1:9" ht="12.75">
      <c r="A48" s="39" t="s">
        <v>24</v>
      </c>
      <c r="B48" s="12" t="s">
        <v>72</v>
      </c>
      <c r="C48" s="14"/>
      <c r="D48" s="90">
        <f>+I53</f>
        <v>198</v>
      </c>
      <c r="E48" s="91"/>
      <c r="F48" s="5"/>
      <c r="G48" s="25">
        <v>15</v>
      </c>
      <c r="H48" s="53">
        <v>2.4</v>
      </c>
      <c r="I48" s="26">
        <f>(G48*H48*2)-(6%*D16)</f>
        <v>8.5158000000000058</v>
      </c>
    </row>
    <row r="49" spans="1:9" ht="12.75">
      <c r="A49" s="39" t="s">
        <v>25</v>
      </c>
      <c r="B49" s="13" t="s">
        <v>117</v>
      </c>
      <c r="C49" s="14"/>
      <c r="D49" s="90">
        <v>7.58</v>
      </c>
      <c r="E49" s="91"/>
      <c r="F49" s="5"/>
    </row>
    <row r="50" spans="1:9" ht="12.75">
      <c r="A50" s="39" t="s">
        <v>18</v>
      </c>
      <c r="B50" s="13" t="s">
        <v>118</v>
      </c>
      <c r="C50" s="14"/>
      <c r="D50" s="90">
        <v>174.32</v>
      </c>
      <c r="E50" s="91"/>
      <c r="F50" s="5"/>
    </row>
    <row r="51" spans="1:9" ht="12.75">
      <c r="A51" s="39" t="s">
        <v>26</v>
      </c>
      <c r="B51" s="13" t="s">
        <v>119</v>
      </c>
      <c r="C51" s="14"/>
      <c r="D51" s="90">
        <v>0</v>
      </c>
      <c r="E51" s="91"/>
      <c r="F51" s="5"/>
      <c r="G51" s="122" t="s">
        <v>45</v>
      </c>
      <c r="H51" s="122"/>
      <c r="I51" s="122"/>
    </row>
    <row r="52" spans="1:9" ht="12" customHeight="1">
      <c r="B52" s="42" t="s">
        <v>1</v>
      </c>
      <c r="C52" s="19"/>
      <c r="D52" s="107">
        <f>SUM(D47:E51)</f>
        <v>379.9</v>
      </c>
      <c r="E52" s="107"/>
      <c r="F52" s="5"/>
      <c r="G52" s="25" t="s">
        <v>43</v>
      </c>
      <c r="H52" s="25" t="s">
        <v>44</v>
      </c>
      <c r="I52" s="25" t="s">
        <v>46</v>
      </c>
    </row>
    <row r="53" spans="1:9" ht="12">
      <c r="B53" s="99" t="s">
        <v>73</v>
      </c>
      <c r="C53" s="99"/>
      <c r="D53" s="99"/>
      <c r="E53" s="99"/>
      <c r="F53" s="5"/>
      <c r="G53" s="25">
        <v>15</v>
      </c>
      <c r="H53" s="28">
        <v>16.5</v>
      </c>
      <c r="I53" s="26">
        <f>+H53*G53*80%</f>
        <v>198</v>
      </c>
    </row>
    <row r="54" spans="1:9" ht="12">
      <c r="B54" s="7" t="s">
        <v>74</v>
      </c>
      <c r="C54" s="18"/>
      <c r="D54" s="102" t="s">
        <v>10</v>
      </c>
      <c r="E54" s="103"/>
      <c r="F54" s="5"/>
    </row>
    <row r="55" spans="1:9" ht="12.75" customHeight="1">
      <c r="A55" s="39" t="s">
        <v>99</v>
      </c>
      <c r="B55" s="120" t="s">
        <v>75</v>
      </c>
      <c r="C55" s="121"/>
      <c r="D55" s="90">
        <f>+D33</f>
        <v>281.01281129999995</v>
      </c>
      <c r="E55" s="91"/>
    </row>
    <row r="56" spans="1:9" ht="12.75" customHeight="1">
      <c r="A56" s="39" t="s">
        <v>100</v>
      </c>
      <c r="B56" s="120" t="s">
        <v>76</v>
      </c>
      <c r="C56" s="121"/>
      <c r="D56" s="90">
        <f>+D44</f>
        <v>488.66862433350008</v>
      </c>
      <c r="E56" s="91"/>
    </row>
    <row r="57" spans="1:9" ht="12" customHeight="1">
      <c r="A57" s="39" t="s">
        <v>101</v>
      </c>
      <c r="B57" s="120" t="s">
        <v>77</v>
      </c>
      <c r="C57" s="121"/>
      <c r="D57" s="90">
        <f>+D52</f>
        <v>379.9</v>
      </c>
      <c r="E57" s="91"/>
    </row>
    <row r="58" spans="1:9" ht="12">
      <c r="B58" s="111" t="s">
        <v>8</v>
      </c>
      <c r="C58" s="112"/>
      <c r="D58" s="107">
        <f>SUM(D55:E57)</f>
        <v>1149.5814356335</v>
      </c>
      <c r="E58" s="107"/>
    </row>
    <row r="59" spans="1:9" ht="12">
      <c r="B59" s="108" t="s">
        <v>78</v>
      </c>
      <c r="C59" s="109"/>
      <c r="D59" s="109"/>
      <c r="E59" s="110"/>
    </row>
    <row r="60" spans="1:9" ht="6" customHeight="1">
      <c r="A60"/>
      <c r="B60" s="115"/>
      <c r="C60" s="116"/>
      <c r="D60" s="116"/>
      <c r="E60" s="117"/>
    </row>
    <row r="61" spans="1:9" s="2" customFormat="1" ht="12">
      <c r="A61" s="1"/>
      <c r="B61" s="7" t="s">
        <v>84</v>
      </c>
      <c r="C61" s="18"/>
      <c r="D61" s="102" t="s">
        <v>10</v>
      </c>
      <c r="E61" s="103"/>
    </row>
    <row r="62" spans="1:9" ht="12" customHeight="1">
      <c r="A62" s="39" t="s">
        <v>23</v>
      </c>
      <c r="B62" s="23" t="s">
        <v>20</v>
      </c>
      <c r="C62" s="43">
        <v>8.3000000000000001E-3</v>
      </c>
      <c r="D62" s="97">
        <f>C62*$D$26</f>
        <v>11.4165753</v>
      </c>
      <c r="E62" s="89"/>
    </row>
    <row r="63" spans="1:9" ht="12" customHeight="1">
      <c r="A63" s="39" t="s">
        <v>24</v>
      </c>
      <c r="B63" s="23" t="s">
        <v>19</v>
      </c>
      <c r="C63" s="44">
        <f>C62*C41</f>
        <v>6.6399999999999999E-4</v>
      </c>
      <c r="D63" s="97">
        <f t="shared" ref="D63:D67" si="1">C63*$D$26</f>
        <v>0.91332602399999996</v>
      </c>
      <c r="E63" s="89"/>
    </row>
    <row r="64" spans="1:9" ht="12" customHeight="1">
      <c r="A64" s="39" t="s">
        <v>25</v>
      </c>
      <c r="B64" s="23" t="s">
        <v>21</v>
      </c>
      <c r="C64" s="45">
        <v>4.0000000000000001E-3</v>
      </c>
      <c r="D64" s="97">
        <f t="shared" si="1"/>
        <v>5.5019640000000001</v>
      </c>
      <c r="E64" s="89"/>
    </row>
    <row r="65" spans="1:10" ht="12" customHeight="1">
      <c r="A65" s="39" t="s">
        <v>18</v>
      </c>
      <c r="B65" s="23" t="s">
        <v>22</v>
      </c>
      <c r="C65" s="45">
        <v>1.9400000000000001E-2</v>
      </c>
      <c r="D65" s="97">
        <f t="shared" si="1"/>
        <v>26.684525400000002</v>
      </c>
      <c r="E65" s="89"/>
      <c r="H65" s="29"/>
    </row>
    <row r="66" spans="1:10" ht="24">
      <c r="A66" s="39" t="s">
        <v>26</v>
      </c>
      <c r="B66" s="23" t="s">
        <v>79</v>
      </c>
      <c r="C66" s="44">
        <f>C65*C44</f>
        <v>5.7230000000000007E-3</v>
      </c>
      <c r="D66" s="97">
        <f>C66*$D$26</f>
        <v>7.8719349930000009</v>
      </c>
      <c r="E66" s="89"/>
    </row>
    <row r="67" spans="1:10" ht="12" customHeight="1">
      <c r="A67" s="39" t="s">
        <v>27</v>
      </c>
      <c r="B67" s="23" t="s">
        <v>80</v>
      </c>
      <c r="C67" s="45">
        <v>3.5999999999999997E-2</v>
      </c>
      <c r="D67" s="97">
        <f t="shared" si="1"/>
        <v>49.517675999999994</v>
      </c>
      <c r="E67" s="89"/>
    </row>
    <row r="68" spans="1:10" ht="12.75">
      <c r="B68" s="11" t="s">
        <v>1</v>
      </c>
      <c r="C68" s="46">
        <f>TRUNC(SUM(C62:C67),8)</f>
        <v>7.4087E-2</v>
      </c>
      <c r="D68" s="88">
        <f>SUM(D62:E67)</f>
        <v>101.90600171700001</v>
      </c>
      <c r="E68" s="89"/>
      <c r="H68" s="75">
        <f>+D68+D58+D26</f>
        <v>2626.9784373504999</v>
      </c>
    </row>
    <row r="69" spans="1:10" ht="12">
      <c r="B69" s="108" t="s">
        <v>83</v>
      </c>
      <c r="C69" s="109"/>
      <c r="D69" s="109"/>
      <c r="E69" s="110"/>
    </row>
    <row r="70" spans="1:10" ht="6" customHeight="1">
      <c r="B70" s="108"/>
      <c r="C70" s="109"/>
      <c r="D70" s="109"/>
      <c r="E70" s="110"/>
    </row>
    <row r="71" spans="1:10" ht="12">
      <c r="B71" s="108" t="s">
        <v>85</v>
      </c>
      <c r="C71" s="109"/>
      <c r="D71" s="109"/>
      <c r="E71" s="110"/>
    </row>
    <row r="72" spans="1:10" ht="12">
      <c r="B72" s="7" t="s">
        <v>92</v>
      </c>
      <c r="C72" s="18"/>
      <c r="D72" s="102" t="s">
        <v>10</v>
      </c>
      <c r="E72" s="103"/>
      <c r="F72" s="5"/>
      <c r="H72" s="5"/>
    </row>
    <row r="73" spans="1:10" ht="12.75">
      <c r="A73" s="39" t="s">
        <v>23</v>
      </c>
      <c r="B73" s="22" t="s">
        <v>86</v>
      </c>
      <c r="C73" s="43">
        <v>9.2999999999999992E-3</v>
      </c>
      <c r="D73" s="97">
        <f>C73*$H$68</f>
        <v>24.430899467359648</v>
      </c>
      <c r="E73" s="89"/>
      <c r="H73" s="5"/>
    </row>
    <row r="74" spans="1:10" ht="12.75">
      <c r="A74" s="39" t="s">
        <v>24</v>
      </c>
      <c r="B74" s="22" t="s">
        <v>87</v>
      </c>
      <c r="C74" s="43">
        <v>5.5999999999999999E-3</v>
      </c>
      <c r="D74" s="97">
        <f t="shared" ref="D74:D78" si="2">C74*$H$68</f>
        <v>14.711079249162799</v>
      </c>
      <c r="E74" s="89"/>
      <c r="H74" s="5"/>
    </row>
    <row r="75" spans="1:10" ht="12.75">
      <c r="A75" s="39" t="s">
        <v>25</v>
      </c>
      <c r="B75" s="22" t="s">
        <v>88</v>
      </c>
      <c r="C75" s="43">
        <v>2.9999999999999997E-4</v>
      </c>
      <c r="D75" s="97">
        <f t="shared" si="2"/>
        <v>0.78809353120514991</v>
      </c>
      <c r="E75" s="89"/>
      <c r="H75" s="5"/>
    </row>
    <row r="76" spans="1:10" ht="12.75">
      <c r="A76" s="39" t="s">
        <v>18</v>
      </c>
      <c r="B76" s="22" t="s">
        <v>89</v>
      </c>
      <c r="C76" s="43">
        <v>3.3E-3</v>
      </c>
      <c r="D76" s="97">
        <f t="shared" si="2"/>
        <v>8.6690288432566494</v>
      </c>
      <c r="E76" s="89"/>
      <c r="H76" s="5"/>
    </row>
    <row r="77" spans="1:10" ht="12.75">
      <c r="A77" s="39" t="s">
        <v>26</v>
      </c>
      <c r="B77" s="22" t="s">
        <v>90</v>
      </c>
      <c r="C77" s="43">
        <v>1E-4</v>
      </c>
      <c r="D77" s="97">
        <f t="shared" si="2"/>
        <v>0.26269784373505001</v>
      </c>
      <c r="E77" s="89"/>
      <c r="H77" s="5"/>
    </row>
    <row r="78" spans="1:10" ht="12.75">
      <c r="A78" s="39" t="s">
        <v>27</v>
      </c>
      <c r="B78" s="22" t="s">
        <v>91</v>
      </c>
      <c r="C78" s="43">
        <v>0</v>
      </c>
      <c r="D78" s="97">
        <f t="shared" si="2"/>
        <v>0</v>
      </c>
      <c r="E78" s="89"/>
      <c r="H78" s="5"/>
    </row>
    <row r="79" spans="1:10" ht="12" customHeight="1">
      <c r="B79" s="11" t="s">
        <v>8</v>
      </c>
      <c r="C79" s="47">
        <f>SUM(C73:C78)</f>
        <v>1.8599999999999998E-2</v>
      </c>
      <c r="D79" s="88">
        <f>SUM(D73:E78)</f>
        <v>48.861798934719289</v>
      </c>
      <c r="E79" s="89"/>
      <c r="H79" s="5"/>
      <c r="J79" s="74"/>
    </row>
    <row r="80" spans="1:10" ht="12">
      <c r="B80" s="115"/>
      <c r="C80" s="116"/>
      <c r="D80" s="116"/>
      <c r="E80" s="117"/>
      <c r="H80" s="5"/>
    </row>
    <row r="81" spans="1:8" ht="12">
      <c r="B81" s="7" t="s">
        <v>93</v>
      </c>
      <c r="C81" s="18"/>
      <c r="D81" s="102" t="s">
        <v>10</v>
      </c>
      <c r="E81" s="103"/>
    </row>
    <row r="82" spans="1:8" ht="24" customHeight="1">
      <c r="A82" s="39" t="s">
        <v>23</v>
      </c>
      <c r="B82" s="6" t="s">
        <v>94</v>
      </c>
      <c r="C82" s="43">
        <f>+D82/D16</f>
        <v>0</v>
      </c>
      <c r="D82" s="118"/>
      <c r="E82" s="119"/>
    </row>
    <row r="83" spans="1:8" ht="12.75">
      <c r="B83" s="11" t="s">
        <v>8</v>
      </c>
      <c r="C83" s="47">
        <f>SUM(C82:C82)</f>
        <v>0</v>
      </c>
      <c r="D83" s="88">
        <f>SUM(D82:E82)</f>
        <v>0</v>
      </c>
      <c r="E83" s="89"/>
    </row>
    <row r="84" spans="1:8" ht="12.75" customHeight="1">
      <c r="B84" s="108" t="s">
        <v>95</v>
      </c>
      <c r="C84" s="109"/>
      <c r="D84" s="109"/>
      <c r="E84" s="110"/>
    </row>
    <row r="85" spans="1:8" ht="12">
      <c r="B85" s="7" t="s">
        <v>96</v>
      </c>
      <c r="C85" s="18"/>
      <c r="D85" s="102" t="s">
        <v>10</v>
      </c>
      <c r="E85" s="103"/>
    </row>
    <row r="86" spans="1:8" ht="12.75">
      <c r="A86" s="39" t="s">
        <v>30</v>
      </c>
      <c r="B86" s="113" t="s">
        <v>97</v>
      </c>
      <c r="C86" s="114"/>
      <c r="D86" s="97">
        <f>D79</f>
        <v>48.861798934719289</v>
      </c>
      <c r="E86" s="89"/>
    </row>
    <row r="87" spans="1:8" ht="12.75">
      <c r="A87" s="39" t="s">
        <v>31</v>
      </c>
      <c r="B87" s="113" t="s">
        <v>98</v>
      </c>
      <c r="C87" s="114"/>
      <c r="D87" s="97">
        <f>D83</f>
        <v>0</v>
      </c>
      <c r="E87" s="89"/>
    </row>
    <row r="88" spans="1:8" ht="12.75">
      <c r="B88" s="111" t="s">
        <v>1</v>
      </c>
      <c r="C88" s="112"/>
      <c r="D88" s="88">
        <f>SUM(D86:E87)</f>
        <v>48.861798934719289</v>
      </c>
      <c r="E88" s="89"/>
    </row>
    <row r="89" spans="1:8" ht="12">
      <c r="B89" s="108" t="s">
        <v>102</v>
      </c>
      <c r="C89" s="109"/>
      <c r="D89" s="109"/>
      <c r="E89" s="110"/>
    </row>
    <row r="90" spans="1:8" ht="6" customHeight="1">
      <c r="B90" s="108"/>
      <c r="C90" s="109"/>
      <c r="D90" s="109"/>
      <c r="E90" s="110"/>
    </row>
    <row r="91" spans="1:8" ht="12" customHeight="1">
      <c r="B91" s="8" t="s">
        <v>103</v>
      </c>
      <c r="C91" s="17"/>
      <c r="D91" s="102" t="s">
        <v>10</v>
      </c>
      <c r="E91" s="103"/>
    </row>
    <row r="92" spans="1:8" ht="12">
      <c r="A92" s="39" t="s">
        <v>23</v>
      </c>
      <c r="B92" s="12" t="s">
        <v>104</v>
      </c>
      <c r="C92" s="14"/>
      <c r="D92" s="90">
        <v>21.11</v>
      </c>
      <c r="E92" s="106"/>
      <c r="H92" s="73"/>
    </row>
    <row r="93" spans="1:8" ht="12">
      <c r="A93" s="39" t="s">
        <v>24</v>
      </c>
      <c r="B93" s="12" t="s">
        <v>6</v>
      </c>
      <c r="C93" s="14"/>
      <c r="D93" s="90">
        <v>19.04</v>
      </c>
      <c r="E93" s="106"/>
      <c r="H93" s="73"/>
    </row>
    <row r="94" spans="1:8" ht="12.75">
      <c r="A94" s="39" t="s">
        <v>25</v>
      </c>
      <c r="B94" s="12" t="s">
        <v>7</v>
      </c>
      <c r="C94" s="14"/>
      <c r="D94" s="90"/>
      <c r="E94" s="91"/>
    </row>
    <row r="95" spans="1:8" ht="12.75">
      <c r="A95" s="39" t="s">
        <v>18</v>
      </c>
      <c r="B95" s="13" t="s">
        <v>2</v>
      </c>
      <c r="C95" s="14"/>
      <c r="D95" s="90"/>
      <c r="E95" s="91"/>
    </row>
    <row r="96" spans="1:8" ht="12">
      <c r="B96" s="42" t="s">
        <v>9</v>
      </c>
      <c r="C96" s="19"/>
      <c r="D96" s="107">
        <f>SUM(D92:E95)</f>
        <v>40.15</v>
      </c>
      <c r="E96" s="107"/>
    </row>
    <row r="97" spans="1:5" ht="12">
      <c r="B97" s="108" t="s">
        <v>105</v>
      </c>
      <c r="C97" s="109"/>
      <c r="D97" s="109"/>
      <c r="E97" s="110"/>
    </row>
    <row r="98" spans="1:5" ht="6" customHeight="1">
      <c r="B98" s="108"/>
      <c r="C98" s="109"/>
      <c r="D98" s="109"/>
      <c r="E98" s="110"/>
    </row>
    <row r="99" spans="1:5" ht="12">
      <c r="B99" s="9" t="s">
        <v>106</v>
      </c>
      <c r="C99" s="8"/>
      <c r="D99" s="102" t="s">
        <v>10</v>
      </c>
      <c r="E99" s="103"/>
    </row>
    <row r="100" spans="1:5" ht="12">
      <c r="A100" s="39" t="s">
        <v>23</v>
      </c>
      <c r="B100" s="10" t="s">
        <v>33</v>
      </c>
      <c r="C100" s="48">
        <v>4.7399999999999998E-2</v>
      </c>
      <c r="D100" s="97">
        <f>C100*D115</f>
        <v>128.7379371999194</v>
      </c>
      <c r="E100" s="98"/>
    </row>
    <row r="101" spans="1:5" ht="12.75">
      <c r="A101" s="39" t="s">
        <v>24</v>
      </c>
      <c r="B101" s="10" t="s">
        <v>32</v>
      </c>
      <c r="C101" s="48">
        <v>4.7300000000000002E-2</v>
      </c>
      <c r="D101" s="97">
        <f>(D100+D115)*C101</f>
        <v>134.55564260584708</v>
      </c>
      <c r="E101" s="89"/>
    </row>
    <row r="102" spans="1:5" ht="12">
      <c r="A102" s="41" t="s">
        <v>25</v>
      </c>
      <c r="B102" s="24" t="s">
        <v>35</v>
      </c>
      <c r="C102" s="49"/>
      <c r="D102" s="104"/>
      <c r="E102" s="105"/>
    </row>
    <row r="103" spans="1:5" s="50" customFormat="1" ht="12">
      <c r="B103" s="51" t="s">
        <v>36</v>
      </c>
      <c r="C103" s="52">
        <v>3.44E-2</v>
      </c>
      <c r="D103" s="97">
        <f>($D100+$D101+$D115)/(1-$C$106)*C103</f>
        <v>108.36050250954739</v>
      </c>
      <c r="E103" s="98"/>
    </row>
    <row r="104" spans="1:5" ht="12">
      <c r="B104" s="16" t="s">
        <v>37</v>
      </c>
      <c r="C104" s="48">
        <v>1.6299999999999999E-2</v>
      </c>
      <c r="D104" s="97">
        <f>($D100+$D101+$D115)/(1-$C$106)*C104</f>
        <v>51.345238107721578</v>
      </c>
      <c r="E104" s="98"/>
    </row>
    <row r="105" spans="1:5" ht="12">
      <c r="B105" s="16" t="s">
        <v>38</v>
      </c>
      <c r="C105" s="48">
        <v>3.5000000000000001E-3</v>
      </c>
      <c r="D105" s="97">
        <f>($D100+$D101+$D115)/(1-$C$106)*C105</f>
        <v>11.025051127424879</v>
      </c>
      <c r="E105" s="98"/>
    </row>
    <row r="106" spans="1:5" ht="12.75">
      <c r="B106" s="41" t="s">
        <v>39</v>
      </c>
      <c r="C106" s="46">
        <f>TRUNC(SUM(C103:C105),8)</f>
        <v>5.4199999999999998E-2</v>
      </c>
      <c r="D106" s="88">
        <f>SUM(D100:E105)</f>
        <v>434.02437155046033</v>
      </c>
      <c r="E106" s="89"/>
    </row>
    <row r="107" spans="1:5" ht="12">
      <c r="B107" s="99" t="s">
        <v>42</v>
      </c>
      <c r="C107" s="99"/>
      <c r="D107" s="99"/>
      <c r="E107" s="99"/>
    </row>
    <row r="108" spans="1:5" ht="6" customHeight="1">
      <c r="B108" s="99"/>
      <c r="C108" s="99"/>
      <c r="D108" s="99"/>
      <c r="E108" s="99"/>
    </row>
    <row r="109" spans="1:5" ht="12">
      <c r="B109" s="100" t="s">
        <v>34</v>
      </c>
      <c r="C109" s="101"/>
      <c r="D109" s="102" t="s">
        <v>10</v>
      </c>
      <c r="E109" s="103"/>
    </row>
    <row r="110" spans="1:5" ht="12.75">
      <c r="A110" s="39" t="s">
        <v>23</v>
      </c>
      <c r="B110" s="83" t="s">
        <v>40</v>
      </c>
      <c r="C110" s="84"/>
      <c r="D110" s="90">
        <f>+D26</f>
        <v>1375.491</v>
      </c>
      <c r="E110" s="91"/>
    </row>
    <row r="111" spans="1:5" ht="12.75">
      <c r="A111" s="39" t="s">
        <v>24</v>
      </c>
      <c r="B111" s="83" t="s">
        <v>107</v>
      </c>
      <c r="C111" s="84"/>
      <c r="D111" s="90">
        <f>D58</f>
        <v>1149.5814356335</v>
      </c>
      <c r="E111" s="91"/>
    </row>
    <row r="112" spans="1:5" ht="12.75">
      <c r="A112" s="39" t="s">
        <v>25</v>
      </c>
      <c r="B112" s="83" t="s">
        <v>108</v>
      </c>
      <c r="C112" s="84"/>
      <c r="D112" s="90">
        <f>D68</f>
        <v>101.90600171700001</v>
      </c>
      <c r="E112" s="91"/>
    </row>
    <row r="113" spans="1:10" ht="12.75">
      <c r="A113" s="37" t="s">
        <v>18</v>
      </c>
      <c r="B113" s="83" t="s">
        <v>82</v>
      </c>
      <c r="C113" s="84"/>
      <c r="D113" s="90">
        <f>D88</f>
        <v>48.861798934719289</v>
      </c>
      <c r="E113" s="91"/>
    </row>
    <row r="114" spans="1:10" ht="12.75">
      <c r="A114" s="38" t="s">
        <v>26</v>
      </c>
      <c r="B114" s="92" t="s">
        <v>109</v>
      </c>
      <c r="C114" s="84"/>
      <c r="D114" s="90">
        <f>D96</f>
        <v>40.15</v>
      </c>
      <c r="E114" s="91"/>
    </row>
    <row r="115" spans="1:10" ht="12">
      <c r="B115" s="93" t="s">
        <v>110</v>
      </c>
      <c r="C115" s="94"/>
      <c r="D115" s="95">
        <f>SUM(D110:E114)</f>
        <v>2715.9902362852195</v>
      </c>
      <c r="E115" s="96"/>
    </row>
    <row r="116" spans="1:10" ht="12">
      <c r="A116" s="39" t="s">
        <v>27</v>
      </c>
      <c r="B116" s="83" t="s">
        <v>41</v>
      </c>
      <c r="C116" s="84"/>
      <c r="D116" s="85">
        <f>+D106</f>
        <v>434.02437155046033</v>
      </c>
      <c r="E116" s="85"/>
    </row>
    <row r="117" spans="1:10" ht="12.75">
      <c r="B117" s="86" t="s">
        <v>111</v>
      </c>
      <c r="C117" s="87"/>
      <c r="D117" s="88">
        <f>+D115+D116</f>
        <v>3150.0146078356797</v>
      </c>
      <c r="E117" s="89"/>
      <c r="J117" s="5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48A4-ACC5-4F75-8D6F-1298346F4B8F}">
  <dimension ref="A1:J117"/>
  <sheetViews>
    <sheetView tabSelected="1" zoomScale="130" zoomScaleNormal="130" workbookViewId="0">
      <pane ySplit="5" topLeftCell="A6" activePane="bottomLeft" state="frozen"/>
      <selection pane="bottomLeft" activeCell="D117" sqref="D117:E117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44" t="s">
        <v>113</v>
      </c>
      <c r="C1" s="144"/>
      <c r="D1" s="144"/>
      <c r="E1" s="144"/>
    </row>
    <row r="2" spans="1:6" ht="12">
      <c r="B2" s="145" t="s">
        <v>114</v>
      </c>
      <c r="C2" s="145"/>
      <c r="D2" s="145"/>
      <c r="E2" s="145"/>
    </row>
    <row r="3" spans="1:6" ht="12">
      <c r="B3" s="146" t="s">
        <v>115</v>
      </c>
      <c r="C3" s="146"/>
      <c r="D3" s="146"/>
      <c r="E3" s="146"/>
    </row>
    <row r="4" spans="1:6" ht="6" customHeight="1">
      <c r="B4" s="147"/>
      <c r="C4" s="148"/>
      <c r="D4" s="148"/>
      <c r="E4" s="149"/>
    </row>
    <row r="5" spans="1:6" ht="6" customHeight="1">
      <c r="B5" s="150"/>
      <c r="C5" s="151"/>
      <c r="D5" s="151"/>
      <c r="E5" s="152"/>
    </row>
    <row r="6" spans="1:6" ht="12">
      <c r="B6" s="150" t="s">
        <v>49</v>
      </c>
      <c r="C6" s="151"/>
      <c r="D6" s="151"/>
      <c r="E6" s="152"/>
    </row>
    <row r="7" spans="1:6" ht="12">
      <c r="A7" s="70" t="s">
        <v>23</v>
      </c>
      <c r="B7" s="7" t="s">
        <v>50</v>
      </c>
      <c r="C7" s="20"/>
      <c r="D7" s="153" t="s">
        <v>112</v>
      </c>
      <c r="E7" s="154"/>
    </row>
    <row r="8" spans="1:6" ht="12">
      <c r="A8" s="70" t="s">
        <v>24</v>
      </c>
      <c r="B8" s="137" t="s">
        <v>51</v>
      </c>
      <c r="C8" s="138"/>
      <c r="D8" s="139" t="s">
        <v>54</v>
      </c>
      <c r="E8" s="140"/>
    </row>
    <row r="9" spans="1:6" ht="12" customHeight="1">
      <c r="A9" s="70" t="s">
        <v>25</v>
      </c>
      <c r="B9" s="8" t="s">
        <v>52</v>
      </c>
      <c r="C9" s="17"/>
      <c r="D9" s="139" t="s">
        <v>139</v>
      </c>
      <c r="E9" s="140"/>
    </row>
    <row r="10" spans="1:6" ht="12" customHeight="1">
      <c r="A10" s="70" t="s">
        <v>18</v>
      </c>
      <c r="B10" s="137" t="s">
        <v>53</v>
      </c>
      <c r="C10" s="138"/>
      <c r="D10" s="141" t="s">
        <v>55</v>
      </c>
      <c r="E10" s="142"/>
    </row>
    <row r="11" spans="1:6" ht="12" customHeight="1">
      <c r="B11" s="143"/>
      <c r="C11" s="143"/>
      <c r="D11" s="143"/>
      <c r="E11" s="143"/>
    </row>
    <row r="12" spans="1:6" ht="12">
      <c r="B12" s="126" t="s">
        <v>58</v>
      </c>
      <c r="C12" s="127"/>
      <c r="D12" s="127"/>
      <c r="E12" s="127"/>
      <c r="F12" s="32"/>
    </row>
    <row r="13" spans="1:6" s="3" customFormat="1" ht="24">
      <c r="B13" s="30" t="s">
        <v>81</v>
      </c>
      <c r="C13" s="30" t="s">
        <v>56</v>
      </c>
      <c r="D13" s="30" t="s">
        <v>57</v>
      </c>
      <c r="E13" s="33" t="s">
        <v>48</v>
      </c>
    </row>
    <row r="14" spans="1:6" ht="11.25" customHeight="1">
      <c r="B14" s="128" t="s">
        <v>140</v>
      </c>
      <c r="C14" s="128"/>
      <c r="D14" s="130">
        <v>43466</v>
      </c>
      <c r="E14" s="132">
        <v>2</v>
      </c>
    </row>
    <row r="15" spans="1:6" ht="11.25" customHeight="1">
      <c r="B15" s="129"/>
      <c r="C15" s="129"/>
      <c r="D15" s="131"/>
      <c r="E15" s="131"/>
    </row>
    <row r="16" spans="1:6" ht="12">
      <c r="B16" s="133" t="s">
        <v>116</v>
      </c>
      <c r="C16" s="134"/>
      <c r="D16" s="135">
        <v>1058.07</v>
      </c>
      <c r="E16" s="136"/>
    </row>
    <row r="17" spans="1:10" ht="12">
      <c r="B17" s="99" t="s">
        <v>61</v>
      </c>
      <c r="C17" s="99"/>
      <c r="D17" s="99"/>
      <c r="E17" s="99"/>
    </row>
    <row r="18" spans="1:10" ht="6" customHeight="1">
      <c r="B18" s="99"/>
      <c r="C18" s="99"/>
      <c r="D18" s="99"/>
      <c r="E18" s="99"/>
    </row>
    <row r="19" spans="1:10" ht="12">
      <c r="B19" s="100" t="s">
        <v>67</v>
      </c>
      <c r="C19" s="101"/>
      <c r="D19" s="102" t="s">
        <v>10</v>
      </c>
      <c r="E19" s="103"/>
    </row>
    <row r="20" spans="1:10" ht="12">
      <c r="A20" s="70" t="s">
        <v>23</v>
      </c>
      <c r="B20" s="124" t="s">
        <v>0</v>
      </c>
      <c r="C20" s="125"/>
      <c r="D20" s="85">
        <f>+D16</f>
        <v>1058.07</v>
      </c>
      <c r="E20" s="85"/>
      <c r="J20" s="31"/>
    </row>
    <row r="21" spans="1:10" ht="12.75">
      <c r="A21" s="70" t="s">
        <v>24</v>
      </c>
      <c r="B21" s="124" t="s">
        <v>3</v>
      </c>
      <c r="C21" s="125"/>
      <c r="D21" s="90">
        <f>+D20*30%</f>
        <v>317.42099999999999</v>
      </c>
      <c r="E21" s="91"/>
      <c r="J21" s="31"/>
    </row>
    <row r="22" spans="1:10" ht="12.75">
      <c r="A22" s="70" t="s">
        <v>25</v>
      </c>
      <c r="B22" s="124" t="s">
        <v>4</v>
      </c>
      <c r="C22" s="125"/>
      <c r="D22" s="90">
        <v>0</v>
      </c>
      <c r="E22" s="91"/>
      <c r="J22" s="31"/>
    </row>
    <row r="23" spans="1:10" ht="12.75">
      <c r="A23" s="70" t="s">
        <v>18</v>
      </c>
      <c r="B23" s="124" t="s">
        <v>5</v>
      </c>
      <c r="C23" s="125"/>
      <c r="D23" s="90">
        <v>185.94</v>
      </c>
      <c r="E23" s="91"/>
      <c r="J23" s="31"/>
    </row>
    <row r="24" spans="1:10" ht="12.75">
      <c r="A24" s="70" t="s">
        <v>26</v>
      </c>
      <c r="B24" s="124" t="s">
        <v>59</v>
      </c>
      <c r="C24" s="125"/>
      <c r="D24" s="90">
        <v>116.21</v>
      </c>
      <c r="E24" s="91"/>
      <c r="J24" s="31"/>
    </row>
    <row r="25" spans="1:10" ht="12.75">
      <c r="A25" s="70" t="s">
        <v>27</v>
      </c>
      <c r="B25" s="124" t="s">
        <v>2</v>
      </c>
      <c r="C25" s="125"/>
      <c r="D25" s="90">
        <v>0</v>
      </c>
      <c r="E25" s="91"/>
      <c r="J25" s="31"/>
    </row>
    <row r="26" spans="1:10" ht="12.75">
      <c r="B26" s="69" t="s">
        <v>8</v>
      </c>
      <c r="C26" s="15"/>
      <c r="D26" s="88">
        <f>SUM(D20:E25)</f>
        <v>1677.6410000000001</v>
      </c>
      <c r="E26" s="89"/>
      <c r="G26" s="31"/>
      <c r="H26" s="31"/>
      <c r="I26" s="31"/>
      <c r="J26" s="31"/>
    </row>
    <row r="27" spans="1:10" ht="12">
      <c r="B27" s="99" t="s">
        <v>60</v>
      </c>
      <c r="C27" s="99"/>
      <c r="D27" s="99"/>
      <c r="E27" s="99"/>
    </row>
    <row r="28" spans="1:10" ht="6" customHeight="1">
      <c r="B28" s="99"/>
      <c r="C28" s="99"/>
      <c r="D28" s="99"/>
      <c r="E28" s="99"/>
    </row>
    <row r="29" spans="1:10" ht="12">
      <c r="B29" s="99" t="s">
        <v>62</v>
      </c>
      <c r="C29" s="99"/>
      <c r="D29" s="99"/>
      <c r="E29" s="99"/>
    </row>
    <row r="30" spans="1:10" ht="12">
      <c r="B30" s="8" t="s">
        <v>63</v>
      </c>
      <c r="C30" s="17"/>
      <c r="D30" s="102" t="s">
        <v>10</v>
      </c>
      <c r="E30" s="103"/>
      <c r="H30" s="31"/>
      <c r="I30" s="31"/>
    </row>
    <row r="31" spans="1:10" ht="12.75">
      <c r="A31" s="70" t="s">
        <v>23</v>
      </c>
      <c r="B31" s="12" t="s">
        <v>64</v>
      </c>
      <c r="C31" s="34">
        <v>8.3299999999999999E-2</v>
      </c>
      <c r="D31" s="97">
        <f>(D26*C31)</f>
        <v>139.7474953</v>
      </c>
      <c r="E31" s="89"/>
      <c r="G31" s="31"/>
      <c r="H31" s="31"/>
    </row>
    <row r="32" spans="1:10" ht="12">
      <c r="A32" s="70" t="s">
        <v>24</v>
      </c>
      <c r="B32" s="72" t="s">
        <v>65</v>
      </c>
      <c r="C32" s="34">
        <v>0.121</v>
      </c>
      <c r="D32" s="97">
        <f xml:space="preserve"> (D26*C32)</f>
        <v>202.994561</v>
      </c>
      <c r="E32" s="98"/>
      <c r="H32" s="31"/>
      <c r="I32" s="31"/>
    </row>
    <row r="33" spans="1:9" ht="12.75">
      <c r="B33" s="69" t="s">
        <v>8</v>
      </c>
      <c r="C33" s="36">
        <f>SUM(C31:C32)</f>
        <v>0.20429999999999998</v>
      </c>
      <c r="D33" s="88">
        <f>SUM(D31:E32)</f>
        <v>342.7420563</v>
      </c>
      <c r="E33" s="89"/>
    </row>
    <row r="34" spans="1:9" ht="12">
      <c r="B34" s="123" t="s">
        <v>70</v>
      </c>
      <c r="C34" s="123"/>
      <c r="D34" s="123"/>
      <c r="E34" s="123"/>
    </row>
    <row r="35" spans="1:9" ht="12">
      <c r="B35" s="8" t="s">
        <v>66</v>
      </c>
      <c r="C35" s="17"/>
      <c r="D35" s="102" t="s">
        <v>10</v>
      </c>
      <c r="E35" s="103"/>
    </row>
    <row r="36" spans="1:9" ht="12">
      <c r="A36" s="70" t="s">
        <v>23</v>
      </c>
      <c r="B36" s="10" t="s">
        <v>11</v>
      </c>
      <c r="C36" s="34">
        <v>0.2</v>
      </c>
      <c r="D36" s="97">
        <f>(C36*($D$26+$D$33))</f>
        <v>404.07661126000005</v>
      </c>
      <c r="E36" s="98"/>
    </row>
    <row r="37" spans="1:9" ht="12">
      <c r="A37" s="70" t="s">
        <v>24</v>
      </c>
      <c r="B37" s="10" t="s">
        <v>13</v>
      </c>
      <c r="C37" s="34">
        <v>0</v>
      </c>
      <c r="D37" s="97">
        <f>(C37*($D$26+$D$33))</f>
        <v>0</v>
      </c>
      <c r="E37" s="98"/>
    </row>
    <row r="38" spans="1:9" customFormat="1" ht="12.75">
      <c r="A38" s="70" t="s">
        <v>25</v>
      </c>
      <c r="B38" s="10" t="s">
        <v>14</v>
      </c>
      <c r="C38" s="34">
        <v>0</v>
      </c>
      <c r="D38" s="97">
        <f>(C38*($D$26+$D$33))</f>
        <v>0</v>
      </c>
      <c r="E38" s="98"/>
    </row>
    <row r="39" spans="1:9" customFormat="1" ht="12.75">
      <c r="A39" s="70" t="s">
        <v>18</v>
      </c>
      <c r="B39" s="10" t="s">
        <v>15</v>
      </c>
      <c r="C39" s="34">
        <v>0</v>
      </c>
      <c r="D39" s="97">
        <f>(C39*($D$26+$D$33))</f>
        <v>0</v>
      </c>
      <c r="E39" s="98"/>
    </row>
    <row r="40" spans="1:9" ht="12">
      <c r="A40" s="70" t="s">
        <v>26</v>
      </c>
      <c r="B40" s="10" t="s">
        <v>17</v>
      </c>
      <c r="C40" s="34">
        <v>0</v>
      </c>
      <c r="D40" s="97">
        <f t="shared" ref="D40:D43" si="0">(C40*($D$26+$D$33))</f>
        <v>0</v>
      </c>
      <c r="E40" s="98"/>
    </row>
    <row r="41" spans="1:9" ht="12">
      <c r="A41" s="70" t="s">
        <v>27</v>
      </c>
      <c r="B41" s="10" t="s">
        <v>12</v>
      </c>
      <c r="C41" s="34">
        <v>0.08</v>
      </c>
      <c r="D41" s="97">
        <f t="shared" si="0"/>
        <v>161.630644504</v>
      </c>
      <c r="E41" s="98"/>
    </row>
    <row r="42" spans="1:9" ht="12">
      <c r="A42" s="70" t="s">
        <v>28</v>
      </c>
      <c r="B42" s="21" t="s">
        <v>47</v>
      </c>
      <c r="C42" s="35">
        <v>1.4999999999999999E-2</v>
      </c>
      <c r="D42" s="97">
        <f t="shared" si="0"/>
        <v>30.305745844500002</v>
      </c>
      <c r="E42" s="98"/>
    </row>
    <row r="43" spans="1:9" ht="12">
      <c r="A43" s="70" t="s">
        <v>29</v>
      </c>
      <c r="B43" s="10" t="s">
        <v>16</v>
      </c>
      <c r="C43" s="34">
        <v>0</v>
      </c>
      <c r="D43" s="97">
        <f t="shared" si="0"/>
        <v>0</v>
      </c>
      <c r="E43" s="98"/>
    </row>
    <row r="44" spans="1:9" customFormat="1" ht="12.75">
      <c r="A44" s="1"/>
      <c r="B44" s="69" t="s">
        <v>8</v>
      </c>
      <c r="C44" s="36">
        <f>SUM(C36:C43)</f>
        <v>0.29500000000000004</v>
      </c>
      <c r="D44" s="88">
        <f>SUM(D36:E43)</f>
        <v>596.01300160850008</v>
      </c>
      <c r="E44" s="89"/>
    </row>
    <row r="45" spans="1:9" ht="12">
      <c r="B45" s="99" t="s">
        <v>69</v>
      </c>
      <c r="C45" s="99"/>
      <c r="D45" s="99"/>
      <c r="E45" s="99"/>
    </row>
    <row r="46" spans="1:9" ht="12">
      <c r="B46" s="8" t="s">
        <v>68</v>
      </c>
      <c r="C46" s="17"/>
      <c r="D46" s="102" t="s">
        <v>10</v>
      </c>
      <c r="E46" s="103"/>
    </row>
    <row r="47" spans="1:9" ht="12.75">
      <c r="A47" s="70" t="s">
        <v>23</v>
      </c>
      <c r="B47" s="12" t="s">
        <v>71</v>
      </c>
      <c r="C47" s="14"/>
      <c r="D47" s="90">
        <v>0</v>
      </c>
      <c r="E47" s="91"/>
      <c r="G47" s="27" t="s">
        <v>43</v>
      </c>
      <c r="H47" s="27" t="s">
        <v>120</v>
      </c>
      <c r="I47" s="27" t="s">
        <v>46</v>
      </c>
    </row>
    <row r="48" spans="1:9" ht="12.75">
      <c r="A48" s="70" t="s">
        <v>24</v>
      </c>
      <c r="B48" s="12" t="s">
        <v>72</v>
      </c>
      <c r="C48" s="14"/>
      <c r="D48" s="90">
        <f>+I53</f>
        <v>198</v>
      </c>
      <c r="E48" s="91"/>
      <c r="F48" s="5"/>
      <c r="G48" s="25">
        <v>15</v>
      </c>
      <c r="H48" s="53">
        <v>2.4</v>
      </c>
      <c r="I48" s="26">
        <f>(G48*H48*2)-(6%*D16)</f>
        <v>8.5158000000000058</v>
      </c>
    </row>
    <row r="49" spans="1:9" ht="12.75">
      <c r="A49" s="70" t="s">
        <v>25</v>
      </c>
      <c r="B49" s="13" t="s">
        <v>117</v>
      </c>
      <c r="C49" s="14"/>
      <c r="D49" s="90">
        <v>7.75</v>
      </c>
      <c r="E49" s="91"/>
      <c r="F49" s="5"/>
    </row>
    <row r="50" spans="1:9" ht="12.75">
      <c r="A50" s="70" t="s">
        <v>18</v>
      </c>
      <c r="B50" s="13" t="s">
        <v>118</v>
      </c>
      <c r="C50" s="14"/>
      <c r="D50" s="90">
        <v>212.61</v>
      </c>
      <c r="E50" s="91"/>
      <c r="F50" s="5"/>
    </row>
    <row r="51" spans="1:9" ht="12.75">
      <c r="A51" s="70" t="s">
        <v>26</v>
      </c>
      <c r="B51" s="13" t="s">
        <v>119</v>
      </c>
      <c r="C51" s="14"/>
      <c r="D51" s="90">
        <v>0</v>
      </c>
      <c r="E51" s="91"/>
      <c r="F51" s="5"/>
      <c r="G51" s="122" t="s">
        <v>45</v>
      </c>
      <c r="H51" s="122"/>
      <c r="I51" s="122"/>
    </row>
    <row r="52" spans="1:9" ht="12" customHeight="1">
      <c r="B52" s="69" t="s">
        <v>1</v>
      </c>
      <c r="C52" s="19"/>
      <c r="D52" s="107">
        <f>SUM(D47:E51)</f>
        <v>418.36</v>
      </c>
      <c r="E52" s="107"/>
      <c r="F52" s="5"/>
      <c r="G52" s="25" t="s">
        <v>43</v>
      </c>
      <c r="H52" s="25" t="s">
        <v>44</v>
      </c>
      <c r="I52" s="25" t="s">
        <v>46</v>
      </c>
    </row>
    <row r="53" spans="1:9" ht="12">
      <c r="B53" s="99" t="s">
        <v>73</v>
      </c>
      <c r="C53" s="99"/>
      <c r="D53" s="99"/>
      <c r="E53" s="99"/>
      <c r="F53" s="5"/>
      <c r="G53" s="25">
        <v>15</v>
      </c>
      <c r="H53" s="28">
        <v>16.5</v>
      </c>
      <c r="I53" s="26">
        <f>+H53*G53*80%</f>
        <v>198</v>
      </c>
    </row>
    <row r="54" spans="1:9" ht="12">
      <c r="B54" s="7" t="s">
        <v>74</v>
      </c>
      <c r="C54" s="18"/>
      <c r="D54" s="102" t="s">
        <v>10</v>
      </c>
      <c r="E54" s="103"/>
      <c r="F54" s="5"/>
    </row>
    <row r="55" spans="1:9" ht="12.75" customHeight="1">
      <c r="A55" s="70" t="s">
        <v>99</v>
      </c>
      <c r="B55" s="120" t="s">
        <v>75</v>
      </c>
      <c r="C55" s="121"/>
      <c r="D55" s="90">
        <f>+D33</f>
        <v>342.7420563</v>
      </c>
      <c r="E55" s="91"/>
    </row>
    <row r="56" spans="1:9" ht="12.75" customHeight="1">
      <c r="A56" s="70" t="s">
        <v>100</v>
      </c>
      <c r="B56" s="120" t="s">
        <v>76</v>
      </c>
      <c r="C56" s="121"/>
      <c r="D56" s="90">
        <f>+D44</f>
        <v>596.01300160850008</v>
      </c>
      <c r="E56" s="91"/>
    </row>
    <row r="57" spans="1:9" ht="12" customHeight="1">
      <c r="A57" s="70" t="s">
        <v>101</v>
      </c>
      <c r="B57" s="120" t="s">
        <v>77</v>
      </c>
      <c r="C57" s="121"/>
      <c r="D57" s="90">
        <f>+D52</f>
        <v>418.36</v>
      </c>
      <c r="E57" s="91"/>
    </row>
    <row r="58" spans="1:9" ht="12">
      <c r="B58" s="111" t="s">
        <v>8</v>
      </c>
      <c r="C58" s="112"/>
      <c r="D58" s="107">
        <f>SUM(D55:E57)</f>
        <v>1357.1150579085001</v>
      </c>
      <c r="E58" s="107"/>
    </row>
    <row r="59" spans="1:9" ht="12">
      <c r="B59" s="108" t="s">
        <v>78</v>
      </c>
      <c r="C59" s="109"/>
      <c r="D59" s="109"/>
      <c r="E59" s="110"/>
    </row>
    <row r="60" spans="1:9" ht="6" customHeight="1">
      <c r="A60"/>
      <c r="B60" s="115"/>
      <c r="C60" s="116"/>
      <c r="D60" s="116"/>
      <c r="E60" s="117"/>
    </row>
    <row r="61" spans="1:9" s="2" customFormat="1" ht="12">
      <c r="A61" s="1"/>
      <c r="B61" s="7" t="s">
        <v>84</v>
      </c>
      <c r="C61" s="18"/>
      <c r="D61" s="102" t="s">
        <v>10</v>
      </c>
      <c r="E61" s="103"/>
    </row>
    <row r="62" spans="1:9" ht="12" customHeight="1">
      <c r="A62" s="70" t="s">
        <v>23</v>
      </c>
      <c r="B62" s="23" t="s">
        <v>20</v>
      </c>
      <c r="C62" s="43">
        <v>8.3000000000000001E-3</v>
      </c>
      <c r="D62" s="97">
        <f>C62*$D$26</f>
        <v>13.924420300000001</v>
      </c>
      <c r="E62" s="89"/>
    </row>
    <row r="63" spans="1:9" ht="12" customHeight="1">
      <c r="A63" s="70" t="s">
        <v>24</v>
      </c>
      <c r="B63" s="23" t="s">
        <v>19</v>
      </c>
      <c r="C63" s="44">
        <f>C62*C41</f>
        <v>6.6399999999999999E-4</v>
      </c>
      <c r="D63" s="97">
        <f t="shared" ref="D63:D67" si="1">C63*$D$26</f>
        <v>1.1139536240000001</v>
      </c>
      <c r="E63" s="89"/>
    </row>
    <row r="64" spans="1:9" ht="12" customHeight="1">
      <c r="A64" s="70" t="s">
        <v>25</v>
      </c>
      <c r="B64" s="23" t="s">
        <v>21</v>
      </c>
      <c r="C64" s="45">
        <v>4.0000000000000001E-3</v>
      </c>
      <c r="D64" s="97">
        <f t="shared" si="1"/>
        <v>6.7105640000000006</v>
      </c>
      <c r="E64" s="89"/>
    </row>
    <row r="65" spans="1:10" ht="12" customHeight="1">
      <c r="A65" s="70" t="s">
        <v>18</v>
      </c>
      <c r="B65" s="23" t="s">
        <v>22</v>
      </c>
      <c r="C65" s="45">
        <v>1.9400000000000001E-2</v>
      </c>
      <c r="D65" s="97">
        <f t="shared" si="1"/>
        <v>32.5462354</v>
      </c>
      <c r="E65" s="89"/>
      <c r="H65" s="29"/>
    </row>
    <row r="66" spans="1:10" ht="24">
      <c r="A66" s="70" t="s">
        <v>26</v>
      </c>
      <c r="B66" s="23" t="s">
        <v>79</v>
      </c>
      <c r="C66" s="44">
        <f>C65*C44</f>
        <v>5.7230000000000007E-3</v>
      </c>
      <c r="D66" s="97">
        <f>C66*$D$26</f>
        <v>9.601139443000001</v>
      </c>
      <c r="E66" s="89"/>
    </row>
    <row r="67" spans="1:10" ht="12" customHeight="1">
      <c r="A67" s="70" t="s">
        <v>27</v>
      </c>
      <c r="B67" s="23" t="s">
        <v>80</v>
      </c>
      <c r="C67" s="45">
        <v>3.5999999999999997E-2</v>
      </c>
      <c r="D67" s="97">
        <f t="shared" si="1"/>
        <v>60.395075999999996</v>
      </c>
      <c r="E67" s="89"/>
    </row>
    <row r="68" spans="1:10" ht="12.75">
      <c r="B68" s="11" t="s">
        <v>1</v>
      </c>
      <c r="C68" s="46">
        <f>TRUNC(SUM(C62:C67),8)</f>
        <v>7.4087E-2</v>
      </c>
      <c r="D68" s="88">
        <f>SUM(D62:E67)</f>
        <v>124.291388767</v>
      </c>
      <c r="E68" s="89"/>
      <c r="H68" s="75">
        <f>+D68+D58+D26</f>
        <v>3159.0474466755004</v>
      </c>
    </row>
    <row r="69" spans="1:10" ht="12">
      <c r="B69" s="108" t="s">
        <v>83</v>
      </c>
      <c r="C69" s="109"/>
      <c r="D69" s="109"/>
      <c r="E69" s="110"/>
    </row>
    <row r="70" spans="1:10" ht="6" customHeight="1">
      <c r="B70" s="108"/>
      <c r="C70" s="109"/>
      <c r="D70" s="109"/>
      <c r="E70" s="110"/>
    </row>
    <row r="71" spans="1:10" ht="12">
      <c r="B71" s="108" t="s">
        <v>85</v>
      </c>
      <c r="C71" s="109"/>
      <c r="D71" s="109"/>
      <c r="E71" s="110"/>
    </row>
    <row r="72" spans="1:10" ht="12">
      <c r="B72" s="7" t="s">
        <v>92</v>
      </c>
      <c r="C72" s="18"/>
      <c r="D72" s="102" t="s">
        <v>10</v>
      </c>
      <c r="E72" s="103"/>
      <c r="F72" s="5"/>
      <c r="H72" s="5"/>
    </row>
    <row r="73" spans="1:10" ht="12.75">
      <c r="A73" s="70" t="s">
        <v>23</v>
      </c>
      <c r="B73" s="22" t="s">
        <v>86</v>
      </c>
      <c r="C73" s="43">
        <v>9.2999999999999992E-3</v>
      </c>
      <c r="D73" s="97">
        <f>C73*$H$68</f>
        <v>29.37914125408215</v>
      </c>
      <c r="E73" s="89"/>
      <c r="H73" s="5"/>
    </row>
    <row r="74" spans="1:10" ht="12.75">
      <c r="A74" s="70" t="s">
        <v>24</v>
      </c>
      <c r="B74" s="22" t="s">
        <v>87</v>
      </c>
      <c r="C74" s="43">
        <v>5.5999999999999999E-3</v>
      </c>
      <c r="D74" s="97">
        <f t="shared" ref="D74:D78" si="2">C74*$H$68</f>
        <v>17.690665701382802</v>
      </c>
      <c r="E74" s="89"/>
      <c r="H74" s="5"/>
    </row>
    <row r="75" spans="1:10" ht="12.75">
      <c r="A75" s="70" t="s">
        <v>25</v>
      </c>
      <c r="B75" s="22" t="s">
        <v>88</v>
      </c>
      <c r="C75" s="43">
        <v>2.9999999999999997E-4</v>
      </c>
      <c r="D75" s="97">
        <f t="shared" si="2"/>
        <v>0.94771423400265009</v>
      </c>
      <c r="E75" s="89"/>
      <c r="H75" s="5"/>
    </row>
    <row r="76" spans="1:10" ht="12.75">
      <c r="A76" s="70" t="s">
        <v>18</v>
      </c>
      <c r="B76" s="22" t="s">
        <v>89</v>
      </c>
      <c r="C76" s="43">
        <v>3.3E-3</v>
      </c>
      <c r="D76" s="97">
        <f t="shared" si="2"/>
        <v>10.424856574029151</v>
      </c>
      <c r="E76" s="89"/>
      <c r="H76" s="5"/>
    </row>
    <row r="77" spans="1:10" ht="12.75">
      <c r="A77" s="70" t="s">
        <v>26</v>
      </c>
      <c r="B77" s="22" t="s">
        <v>90</v>
      </c>
      <c r="C77" s="43">
        <v>1E-4</v>
      </c>
      <c r="D77" s="97">
        <f t="shared" si="2"/>
        <v>0.31590474466755003</v>
      </c>
      <c r="E77" s="89"/>
      <c r="H77" s="5"/>
    </row>
    <row r="78" spans="1:10" ht="12.75">
      <c r="A78" s="70" t="s">
        <v>27</v>
      </c>
      <c r="B78" s="22" t="s">
        <v>91</v>
      </c>
      <c r="C78" s="43">
        <v>0</v>
      </c>
      <c r="D78" s="97">
        <f t="shared" si="2"/>
        <v>0</v>
      </c>
      <c r="E78" s="89"/>
      <c r="H78" s="5"/>
    </row>
    <row r="79" spans="1:10" ht="12" customHeight="1">
      <c r="B79" s="11" t="s">
        <v>8</v>
      </c>
      <c r="C79" s="47">
        <f>SUM(C73:C78)</f>
        <v>1.8599999999999998E-2</v>
      </c>
      <c r="D79" s="88">
        <f>SUM(D73:E78)</f>
        <v>58.758282508164307</v>
      </c>
      <c r="E79" s="89"/>
      <c r="H79" s="5"/>
      <c r="J79" s="74"/>
    </row>
    <row r="80" spans="1:10" ht="12">
      <c r="B80" s="115"/>
      <c r="C80" s="116"/>
      <c r="D80" s="116"/>
      <c r="E80" s="117"/>
      <c r="H80" s="5"/>
    </row>
    <row r="81" spans="1:8" ht="12">
      <c r="B81" s="7" t="s">
        <v>93</v>
      </c>
      <c r="C81" s="18"/>
      <c r="D81" s="102" t="s">
        <v>10</v>
      </c>
      <c r="E81" s="103"/>
    </row>
    <row r="82" spans="1:8" ht="24" customHeight="1">
      <c r="A82" s="70" t="s">
        <v>23</v>
      </c>
      <c r="B82" s="6" t="s">
        <v>94</v>
      </c>
      <c r="C82" s="43">
        <f>+D82/D16</f>
        <v>0</v>
      </c>
      <c r="D82" s="118"/>
      <c r="E82" s="119"/>
    </row>
    <row r="83" spans="1:8" ht="12.75">
      <c r="B83" s="11" t="s">
        <v>8</v>
      </c>
      <c r="C83" s="47">
        <f>SUM(C82:C82)</f>
        <v>0</v>
      </c>
      <c r="D83" s="88">
        <f>SUM(D82:E82)</f>
        <v>0</v>
      </c>
      <c r="E83" s="89"/>
    </row>
    <row r="84" spans="1:8" ht="12.75" customHeight="1">
      <c r="B84" s="108" t="s">
        <v>95</v>
      </c>
      <c r="C84" s="109"/>
      <c r="D84" s="109"/>
      <c r="E84" s="110"/>
    </row>
    <row r="85" spans="1:8" ht="12">
      <c r="B85" s="7" t="s">
        <v>96</v>
      </c>
      <c r="C85" s="18"/>
      <c r="D85" s="102" t="s">
        <v>10</v>
      </c>
      <c r="E85" s="103"/>
    </row>
    <row r="86" spans="1:8" ht="12.75">
      <c r="A86" s="70" t="s">
        <v>30</v>
      </c>
      <c r="B86" s="113" t="s">
        <v>97</v>
      </c>
      <c r="C86" s="114"/>
      <c r="D86" s="97">
        <f>D79</f>
        <v>58.758282508164307</v>
      </c>
      <c r="E86" s="89"/>
    </row>
    <row r="87" spans="1:8" ht="12.75">
      <c r="A87" s="70" t="s">
        <v>31</v>
      </c>
      <c r="B87" s="113" t="s">
        <v>98</v>
      </c>
      <c r="C87" s="114"/>
      <c r="D87" s="97">
        <f>D83</f>
        <v>0</v>
      </c>
      <c r="E87" s="89"/>
    </row>
    <row r="88" spans="1:8" ht="12.75">
      <c r="B88" s="111" t="s">
        <v>1</v>
      </c>
      <c r="C88" s="112"/>
      <c r="D88" s="88">
        <f>SUM(D86:E87)</f>
        <v>58.758282508164307</v>
      </c>
      <c r="E88" s="89"/>
    </row>
    <row r="89" spans="1:8" ht="12">
      <c r="B89" s="108" t="s">
        <v>102</v>
      </c>
      <c r="C89" s="109"/>
      <c r="D89" s="109"/>
      <c r="E89" s="110"/>
    </row>
    <row r="90" spans="1:8" ht="6" customHeight="1">
      <c r="B90" s="108"/>
      <c r="C90" s="109"/>
      <c r="D90" s="109"/>
      <c r="E90" s="110"/>
    </row>
    <row r="91" spans="1:8" ht="12" customHeight="1">
      <c r="B91" s="8" t="s">
        <v>103</v>
      </c>
      <c r="C91" s="17"/>
      <c r="D91" s="102" t="s">
        <v>10</v>
      </c>
      <c r="E91" s="103"/>
    </row>
    <row r="92" spans="1:8" ht="12">
      <c r="A92" s="70" t="s">
        <v>23</v>
      </c>
      <c r="B92" s="12" t="s">
        <v>104</v>
      </c>
      <c r="C92" s="14"/>
      <c r="D92" s="90">
        <v>21.11</v>
      </c>
      <c r="E92" s="106"/>
      <c r="H92" s="73"/>
    </row>
    <row r="93" spans="1:8" ht="12">
      <c r="A93" s="70" t="s">
        <v>24</v>
      </c>
      <c r="B93" s="12" t="s">
        <v>6</v>
      </c>
      <c r="C93" s="14"/>
      <c r="D93" s="90">
        <v>19.04</v>
      </c>
      <c r="E93" s="106"/>
      <c r="H93" s="73"/>
    </row>
    <row r="94" spans="1:8" ht="12.75">
      <c r="A94" s="70" t="s">
        <v>25</v>
      </c>
      <c r="B94" s="12" t="s">
        <v>7</v>
      </c>
      <c r="C94" s="14"/>
      <c r="D94" s="90"/>
      <c r="E94" s="91"/>
    </row>
    <row r="95" spans="1:8" ht="12.75">
      <c r="A95" s="70" t="s">
        <v>18</v>
      </c>
      <c r="B95" s="13" t="s">
        <v>2</v>
      </c>
      <c r="C95" s="14"/>
      <c r="D95" s="90"/>
      <c r="E95" s="91"/>
    </row>
    <row r="96" spans="1:8" ht="12">
      <c r="B96" s="69" t="s">
        <v>9</v>
      </c>
      <c r="C96" s="19"/>
      <c r="D96" s="107">
        <f>SUM(D92:E95)</f>
        <v>40.15</v>
      </c>
      <c r="E96" s="107"/>
    </row>
    <row r="97" spans="1:5" ht="12">
      <c r="B97" s="108" t="s">
        <v>105</v>
      </c>
      <c r="C97" s="109"/>
      <c r="D97" s="109"/>
      <c r="E97" s="110"/>
    </row>
    <row r="98" spans="1:5" ht="6" customHeight="1">
      <c r="B98" s="108"/>
      <c r="C98" s="109"/>
      <c r="D98" s="109"/>
      <c r="E98" s="110"/>
    </row>
    <row r="99" spans="1:5" ht="12">
      <c r="B99" s="9" t="s">
        <v>106</v>
      </c>
      <c r="C99" s="8"/>
      <c r="D99" s="102" t="s">
        <v>10</v>
      </c>
      <c r="E99" s="103"/>
    </row>
    <row r="100" spans="1:5" ht="12">
      <c r="A100" s="70" t="s">
        <v>23</v>
      </c>
      <c r="B100" s="10" t="s">
        <v>33</v>
      </c>
      <c r="C100" s="48">
        <v>2.6599999999999999E-2</v>
      </c>
      <c r="D100" s="97">
        <f>C100*D115</f>
        <v>86.66162239628548</v>
      </c>
      <c r="E100" s="98"/>
    </row>
    <row r="101" spans="1:5" ht="12.75">
      <c r="A101" s="70" t="s">
        <v>24</v>
      </c>
      <c r="B101" s="10" t="s">
        <v>32</v>
      </c>
      <c r="C101" s="48">
        <v>2.6499999999999999E-2</v>
      </c>
      <c r="D101" s="97">
        <f>(D100+D115)*C101</f>
        <v>88.632359816868686</v>
      </c>
      <c r="E101" s="89"/>
    </row>
    <row r="102" spans="1:5" ht="12">
      <c r="A102" s="71" t="s">
        <v>25</v>
      </c>
      <c r="B102" s="24" t="s">
        <v>35</v>
      </c>
      <c r="C102" s="49"/>
      <c r="D102" s="104"/>
      <c r="E102" s="105"/>
    </row>
    <row r="103" spans="1:5" s="50" customFormat="1" ht="12">
      <c r="B103" s="51" t="s">
        <v>36</v>
      </c>
      <c r="C103" s="52">
        <v>3.44E-2</v>
      </c>
      <c r="D103" s="97">
        <f>($D100+$D101+$D115)/(1-$C$106)*C103</f>
        <v>124.87184401781622</v>
      </c>
      <c r="E103" s="98"/>
    </row>
    <row r="104" spans="1:5" ht="12">
      <c r="B104" s="16" t="s">
        <v>37</v>
      </c>
      <c r="C104" s="48">
        <v>1.6299999999999999E-2</v>
      </c>
      <c r="D104" s="97">
        <f>($D100+$D101+$D115)/(1-$C$106)*C104</f>
        <v>59.168926089837335</v>
      </c>
      <c r="E104" s="98"/>
    </row>
    <row r="105" spans="1:5" ht="12">
      <c r="B105" s="16" t="s">
        <v>38</v>
      </c>
      <c r="C105" s="48">
        <v>3.5000000000000001E-3</v>
      </c>
      <c r="D105" s="97">
        <f>($D100+$D101+$D115)/(1-$C$106)*C105</f>
        <v>12.704984129719675</v>
      </c>
      <c r="E105" s="98"/>
    </row>
    <row r="106" spans="1:5" ht="12.75">
      <c r="B106" s="71" t="s">
        <v>39</v>
      </c>
      <c r="C106" s="46">
        <f>TRUNC(SUM(C103:C105),8)</f>
        <v>5.4199999999999998E-2</v>
      </c>
      <c r="D106" s="88">
        <f>SUM(D100:E105)</f>
        <v>372.03973645052736</v>
      </c>
      <c r="E106" s="89"/>
    </row>
    <row r="107" spans="1:5" ht="12">
      <c r="B107" s="99" t="s">
        <v>42</v>
      </c>
      <c r="C107" s="99"/>
      <c r="D107" s="99"/>
      <c r="E107" s="99"/>
    </row>
    <row r="108" spans="1:5" ht="6" customHeight="1">
      <c r="B108" s="99"/>
      <c r="C108" s="99"/>
      <c r="D108" s="99"/>
      <c r="E108" s="99"/>
    </row>
    <row r="109" spans="1:5" ht="12">
      <c r="B109" s="100" t="s">
        <v>34</v>
      </c>
      <c r="C109" s="101"/>
      <c r="D109" s="102" t="s">
        <v>10</v>
      </c>
      <c r="E109" s="103"/>
    </row>
    <row r="110" spans="1:5" ht="12.75">
      <c r="A110" s="70" t="s">
        <v>23</v>
      </c>
      <c r="B110" s="83" t="s">
        <v>40</v>
      </c>
      <c r="C110" s="84"/>
      <c r="D110" s="90">
        <f>+D26</f>
        <v>1677.6410000000001</v>
      </c>
      <c r="E110" s="91"/>
    </row>
    <row r="111" spans="1:5" ht="12.75">
      <c r="A111" s="70" t="s">
        <v>24</v>
      </c>
      <c r="B111" s="83" t="s">
        <v>107</v>
      </c>
      <c r="C111" s="84"/>
      <c r="D111" s="90">
        <f>D58</f>
        <v>1357.1150579085001</v>
      </c>
      <c r="E111" s="91"/>
    </row>
    <row r="112" spans="1:5" ht="12.75">
      <c r="A112" s="70" t="s">
        <v>25</v>
      </c>
      <c r="B112" s="83" t="s">
        <v>108</v>
      </c>
      <c r="C112" s="84"/>
      <c r="D112" s="90">
        <f>D68</f>
        <v>124.291388767</v>
      </c>
      <c r="E112" s="91"/>
    </row>
    <row r="113" spans="1:10" ht="12.75">
      <c r="A113" s="37" t="s">
        <v>18</v>
      </c>
      <c r="B113" s="83" t="s">
        <v>82</v>
      </c>
      <c r="C113" s="84"/>
      <c r="D113" s="90">
        <f>D88</f>
        <v>58.758282508164307</v>
      </c>
      <c r="E113" s="91"/>
    </row>
    <row r="114" spans="1:10" ht="12.75">
      <c r="A114" s="38" t="s">
        <v>26</v>
      </c>
      <c r="B114" s="92" t="s">
        <v>109</v>
      </c>
      <c r="C114" s="84"/>
      <c r="D114" s="90">
        <f>D96</f>
        <v>40.15</v>
      </c>
      <c r="E114" s="91"/>
    </row>
    <row r="115" spans="1:10" ht="12">
      <c r="B115" s="93" t="s">
        <v>110</v>
      </c>
      <c r="C115" s="94"/>
      <c r="D115" s="95">
        <f>SUM(D110:E114)</f>
        <v>3257.955729183665</v>
      </c>
      <c r="E115" s="96"/>
    </row>
    <row r="116" spans="1:10" ht="12">
      <c r="A116" s="70" t="s">
        <v>27</v>
      </c>
      <c r="B116" s="83" t="s">
        <v>41</v>
      </c>
      <c r="C116" s="84"/>
      <c r="D116" s="85">
        <f>+D106</f>
        <v>372.03973645052736</v>
      </c>
      <c r="E116" s="85"/>
    </row>
    <row r="117" spans="1:10" ht="12.75">
      <c r="B117" s="86" t="s">
        <v>111</v>
      </c>
      <c r="C117" s="87"/>
      <c r="D117" s="88">
        <f>+D115+D116</f>
        <v>3629.9954656341924</v>
      </c>
      <c r="E117" s="89"/>
      <c r="J117" s="5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PROPOSTA</vt:lpstr>
      <vt:lpstr>VIG_DIURNO</vt:lpstr>
      <vt:lpstr>VIG_NOTURNO</vt:lpstr>
      <vt:lpstr>VIG_DIURNO!Area_de_impressao</vt:lpstr>
      <vt:lpstr>VIG_NOTURNO!Area_de_impressao</vt:lpstr>
    </vt:vector>
  </TitlesOfParts>
  <Company>TCU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SESEG - Assessoria</dc:creator>
  <cp:lastModifiedBy>cclif</cp:lastModifiedBy>
  <cp:lastPrinted>2012-09-05T19:16:17Z</cp:lastPrinted>
  <dcterms:created xsi:type="dcterms:W3CDTF">1999-03-22T20:47:50Z</dcterms:created>
  <dcterms:modified xsi:type="dcterms:W3CDTF">2020-05-29T16:59:45Z</dcterms:modified>
</cp:coreProperties>
</file>