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D:\IFPB-CCL-ES\Pregão Terceirizados IFPB-ES 2019\00-Pregão 01_2020\Docs do Pregão\Publicação - PE_01_2020 IFPB-ES\Julgamento Propostas\Zelo g03\Análise do G3\"/>
    </mc:Choice>
  </mc:AlternateContent>
  <xr:revisionPtr revIDLastSave="0" documentId="13_ncr:1_{A8F31D5A-AE0E-437E-BCDF-9267758AE755}" xr6:coauthVersionLast="45" xr6:coauthVersionMax="45" xr10:uidLastSave="{00000000-0000-0000-0000-000000000000}"/>
  <bookViews>
    <workbookView xWindow="-120" yWindow="-120" windowWidth="20730" windowHeight="11160" tabRatio="877" xr2:uid="{00000000-000D-0000-FFFF-FFFF00000000}"/>
  </bookViews>
  <sheets>
    <sheet name="PROPOSTA" sheetId="150" r:id="rId1"/>
    <sheet name="RECEPCIONISTA" sheetId="151" r:id="rId2"/>
    <sheet name="PORTARIA DIURNA" sheetId="152" r:id="rId3"/>
    <sheet name="PORTARIA NOTURNA" sheetId="153" r:id="rId4"/>
    <sheet name="MOTORISTA" sheetId="154" r:id="rId5"/>
    <sheet name="ASG" sheetId="145" r:id="rId6"/>
    <sheet name="ENCARREGADO" sheetId="148" r:id="rId7"/>
    <sheet name="QUADRO RESUMO_LIMP" sheetId="146" r:id="rId8"/>
  </sheets>
  <definedNames>
    <definedName name="_xlnm.Print_Area" localSheetId="5">ASG!$B$1:$D$106</definedName>
    <definedName name="_xlnm.Print_Area" localSheetId="6">ENCARREGADO!$B$1:$D$106</definedName>
    <definedName name="_xlnm.Print_Area" localSheetId="4">MOTORISTA!$B$1:$D$107</definedName>
    <definedName name="_xlnm.Print_Area" localSheetId="2">'PORTARIA DIURNA'!$B$1:$D$107</definedName>
    <definedName name="_xlnm.Print_Area" localSheetId="3">'PORTARIA NOTURNA'!$B$1:$D$107</definedName>
    <definedName name="_xlnm.Print_Area" localSheetId="0">PROPOSTA!#REF!</definedName>
    <definedName name="_xlnm.Print_Area" localSheetId="1">RECEPCIONISTA!$B$1:$D$106</definedName>
    <definedName name="hj">#REF!</definedName>
    <definedName name="ISS">#REF!</definedName>
    <definedName name="UniformeMensageiro" localSheetId="5">#REF!</definedName>
    <definedName name="UniformeMensageiro" localSheetId="6">#REF!</definedName>
    <definedName name="UniformeMensageiro" localSheetId="4">#REF!</definedName>
    <definedName name="UniformeMensageiro" localSheetId="2">#REF!</definedName>
    <definedName name="UniformeMensageiro" localSheetId="3">#REF!</definedName>
    <definedName name="UniformeMensageiro" localSheetId="0">#REF!</definedName>
    <definedName name="UniformeMensageiro" localSheetId="1">#REF!</definedName>
    <definedName name="UniformeMensageiro">#REF!</definedName>
    <definedName name="UniformeMensageiros" localSheetId="5">#REF!</definedName>
    <definedName name="UniformeMensageiros" localSheetId="6">#REF!</definedName>
    <definedName name="UniformeMensageiros" localSheetId="4">#REF!</definedName>
    <definedName name="UniformeMensageiros" localSheetId="2">#REF!</definedName>
    <definedName name="UniformeMensageiros" localSheetId="3">#REF!</definedName>
    <definedName name="UniformeMensageiros" localSheetId="0">#REF!</definedName>
    <definedName name="UniformeMensageiros" localSheetId="1">#REF!</definedName>
    <definedName name="UniformeMensageiros">#REF!</definedName>
    <definedName name="UniformeRecepcionista" localSheetId="5">#REF!</definedName>
    <definedName name="UniformeRecepcionista" localSheetId="6">#REF!</definedName>
    <definedName name="UniformeRecepcionista" localSheetId="4">#REF!</definedName>
    <definedName name="UniformeRecepcionista" localSheetId="2">#REF!</definedName>
    <definedName name="UniformeRecepcionista" localSheetId="3">#REF!</definedName>
    <definedName name="UniformeRecepcionista" localSheetId="0">#REF!</definedName>
    <definedName name="UniformeRecepcionista" localSheetId="1">#REF!</definedName>
    <definedName name="UniformeRecepcionista">#REF!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0" i="150" l="1"/>
  <c r="C102" i="148" l="1"/>
  <c r="C106" i="148" s="1"/>
  <c r="D100" i="148"/>
  <c r="D105" i="145"/>
  <c r="D103" i="145"/>
  <c r="C102" i="145"/>
  <c r="C106" i="145" s="1"/>
  <c r="D100" i="145"/>
  <c r="D104" i="154"/>
  <c r="C103" i="154"/>
  <c r="C107" i="154" s="1"/>
  <c r="D101" i="154"/>
  <c r="D104" i="153"/>
  <c r="D107" i="153"/>
  <c r="D103" i="153"/>
  <c r="C103" i="153"/>
  <c r="C107" i="153" s="1"/>
  <c r="D101" i="153"/>
  <c r="D105" i="151"/>
  <c r="D103" i="151"/>
  <c r="C103" i="152"/>
  <c r="C107" i="152" s="1"/>
  <c r="C102" i="151"/>
  <c r="C106" i="151" s="1"/>
  <c r="D101" i="148" l="1"/>
  <c r="D103" i="148" s="1"/>
  <c r="D101" i="145"/>
  <c r="D102" i="154"/>
  <c r="D106" i="154" s="1"/>
  <c r="D102" i="153"/>
  <c r="D104" i="148" l="1"/>
  <c r="D105" i="148"/>
  <c r="D102" i="148" s="1"/>
  <c r="D106" i="148" s="1"/>
  <c r="D102" i="145"/>
  <c r="D106" i="145" s="1"/>
  <c r="D104" i="145"/>
  <c r="D105" i="154"/>
  <c r="D103" i="154"/>
  <c r="D107" i="154" s="1"/>
  <c r="D106" i="153"/>
  <c r="D105" i="153"/>
  <c r="D75" i="151" l="1"/>
  <c r="C64" i="153" l="1"/>
  <c r="C67" i="153"/>
  <c r="C64" i="154" l="1"/>
  <c r="C67" i="154"/>
  <c r="D76" i="152" l="1"/>
  <c r="D80" i="152"/>
  <c r="D74" i="151"/>
  <c r="D76" i="151"/>
  <c r="D77" i="151"/>
  <c r="D78" i="151"/>
  <c r="D73" i="151"/>
  <c r="K10" i="150"/>
  <c r="H65" i="146" l="1"/>
  <c r="D26" i="153" l="1"/>
  <c r="D97" i="154" l="1"/>
  <c r="D115" i="154" s="1"/>
  <c r="C84" i="154"/>
  <c r="C80" i="154"/>
  <c r="D48" i="154"/>
  <c r="D53" i="154" s="1"/>
  <c r="D58" i="154" s="1"/>
  <c r="C44" i="154"/>
  <c r="C33" i="154"/>
  <c r="D20" i="154"/>
  <c r="D26" i="154" s="1"/>
  <c r="D97" i="153"/>
  <c r="D115" i="153" s="1"/>
  <c r="C80" i="153"/>
  <c r="I54" i="153"/>
  <c r="D48" i="153" s="1"/>
  <c r="D53" i="153" s="1"/>
  <c r="D58" i="153" s="1"/>
  <c r="I48" i="153"/>
  <c r="C44" i="153"/>
  <c r="C33" i="153"/>
  <c r="D20" i="153"/>
  <c r="D97" i="152"/>
  <c r="D115" i="152" s="1"/>
  <c r="C80" i="152"/>
  <c r="C64" i="152"/>
  <c r="I54" i="152"/>
  <c r="I48" i="152"/>
  <c r="D48" i="152"/>
  <c r="D53" i="152" s="1"/>
  <c r="D58" i="152" s="1"/>
  <c r="C44" i="152"/>
  <c r="C67" i="152" s="1"/>
  <c r="C69" i="152" s="1"/>
  <c r="C33" i="152"/>
  <c r="D20" i="152"/>
  <c r="D26" i="152" s="1"/>
  <c r="D96" i="151"/>
  <c r="D114" i="151" s="1"/>
  <c r="C83" i="151"/>
  <c r="C79" i="151"/>
  <c r="C63" i="151"/>
  <c r="I53" i="151"/>
  <c r="D48" i="151" s="1"/>
  <c r="D52" i="151" s="1"/>
  <c r="D57" i="151" s="1"/>
  <c r="I48" i="151"/>
  <c r="C44" i="151"/>
  <c r="C66" i="151" s="1"/>
  <c r="D66" i="151" s="1"/>
  <c r="C33" i="151"/>
  <c r="D20" i="151"/>
  <c r="D26" i="151" s="1"/>
  <c r="I9" i="150"/>
  <c r="L9" i="150" s="1"/>
  <c r="C69" i="153" l="1"/>
  <c r="C68" i="151"/>
  <c r="D67" i="152"/>
  <c r="D64" i="152"/>
  <c r="D77" i="154"/>
  <c r="D111" i="154"/>
  <c r="D76" i="154"/>
  <c r="D66" i="154"/>
  <c r="D63" i="154"/>
  <c r="D79" i="154"/>
  <c r="D75" i="154"/>
  <c r="D68" i="154"/>
  <c r="D65" i="154"/>
  <c r="D32" i="154"/>
  <c r="D83" i="154"/>
  <c r="D84" i="154" s="1"/>
  <c r="D88" i="154" s="1"/>
  <c r="D78" i="154"/>
  <c r="D74" i="154"/>
  <c r="D64" i="154"/>
  <c r="D31" i="154"/>
  <c r="C69" i="154"/>
  <c r="D67" i="154"/>
  <c r="D79" i="152"/>
  <c r="D75" i="152"/>
  <c r="D68" i="152"/>
  <c r="D65" i="152"/>
  <c r="D32" i="152"/>
  <c r="D78" i="152"/>
  <c r="D74" i="152"/>
  <c r="D31" i="152"/>
  <c r="D77" i="152"/>
  <c r="D111" i="152"/>
  <c r="D66" i="152"/>
  <c r="D63" i="152"/>
  <c r="D67" i="151"/>
  <c r="D64" i="151"/>
  <c r="D32" i="151"/>
  <c r="D82" i="151"/>
  <c r="D83" i="151" s="1"/>
  <c r="D87" i="151" s="1"/>
  <c r="D31" i="151"/>
  <c r="D33" i="151" s="1"/>
  <c r="D55" i="151" s="1"/>
  <c r="D110" i="151"/>
  <c r="D65" i="151"/>
  <c r="D62" i="151"/>
  <c r="D63" i="151"/>
  <c r="D68" i="151" l="1"/>
  <c r="D112" i="151" s="1"/>
  <c r="D69" i="152"/>
  <c r="D113" i="152" s="1"/>
  <c r="D42" i="151"/>
  <c r="D33" i="154"/>
  <c r="D80" i="154"/>
  <c r="D87" i="154" s="1"/>
  <c r="D89" i="154" s="1"/>
  <c r="D114" i="154" s="1"/>
  <c r="D69" i="154"/>
  <c r="D113" i="154" s="1"/>
  <c r="D87" i="152"/>
  <c r="D33" i="152"/>
  <c r="D41" i="151"/>
  <c r="D39" i="151"/>
  <c r="D36" i="151"/>
  <c r="D43" i="151"/>
  <c r="D40" i="151"/>
  <c r="D38" i="151"/>
  <c r="D37" i="151"/>
  <c r="D56" i="154" l="1"/>
  <c r="D39" i="154"/>
  <c r="D37" i="154"/>
  <c r="D42" i="154"/>
  <c r="D38" i="154"/>
  <c r="D40" i="154"/>
  <c r="D43" i="154"/>
  <c r="D41" i="154"/>
  <c r="D36" i="154"/>
  <c r="D56" i="152"/>
  <c r="D41" i="152"/>
  <c r="D42" i="152"/>
  <c r="D37" i="152"/>
  <c r="D38" i="152"/>
  <c r="D40" i="152"/>
  <c r="D43" i="152"/>
  <c r="D36" i="152"/>
  <c r="D39" i="152"/>
  <c r="D44" i="151"/>
  <c r="D56" i="151" s="1"/>
  <c r="D58" i="151" s="1"/>
  <c r="D111" i="151" l="1"/>
  <c r="H68" i="151"/>
  <c r="D44" i="152"/>
  <c r="D57" i="152" s="1"/>
  <c r="D59" i="152" s="1"/>
  <c r="D44" i="154"/>
  <c r="D57" i="154" s="1"/>
  <c r="D59" i="154" s="1"/>
  <c r="D112" i="154" s="1"/>
  <c r="D116" i="154" s="1"/>
  <c r="D112" i="152" l="1"/>
  <c r="D79" i="151" l="1"/>
  <c r="D86" i="151" s="1"/>
  <c r="D88" i="151" s="1"/>
  <c r="D113" i="151" s="1"/>
  <c r="D115" i="151" s="1"/>
  <c r="D100" i="151" s="1"/>
  <c r="C84" i="152"/>
  <c r="D84" i="152"/>
  <c r="D88" i="152" s="1"/>
  <c r="D89" i="152" s="1"/>
  <c r="D114" i="152" s="1"/>
  <c r="D116" i="152" s="1"/>
  <c r="D101" i="152" s="1"/>
  <c r="D101" i="151" l="1"/>
  <c r="D104" i="151" s="1"/>
  <c r="D102" i="152"/>
  <c r="D106" i="152" s="1"/>
  <c r="D104" i="152" l="1"/>
  <c r="D103" i="152"/>
  <c r="D107" i="152" s="1"/>
  <c r="D117" i="154"/>
  <c r="D118" i="154" s="1"/>
  <c r="H6" i="150" s="1"/>
  <c r="I6" i="150" s="1"/>
  <c r="L6" i="150" s="1"/>
  <c r="D105" i="152"/>
  <c r="D102" i="151" l="1"/>
  <c r="D117" i="152"/>
  <c r="D118" i="152" s="1"/>
  <c r="H4" i="150" s="1"/>
  <c r="I4" i="150" s="1"/>
  <c r="L4" i="150" s="1"/>
  <c r="D106" i="151" l="1"/>
  <c r="D116" i="151" s="1"/>
  <c r="D117" i="151" s="1"/>
  <c r="H3" i="150" s="1"/>
  <c r="I3" i="150" s="1"/>
  <c r="L3" i="150" s="1"/>
  <c r="I48" i="148"/>
  <c r="D48" i="148"/>
  <c r="D96" i="148"/>
  <c r="D114" i="148" s="1"/>
  <c r="C83" i="148"/>
  <c r="C79" i="148"/>
  <c r="C63" i="148"/>
  <c r="I53" i="148"/>
  <c r="D52" i="148"/>
  <c r="D57" i="148" s="1"/>
  <c r="C44" i="148"/>
  <c r="C66" i="148" s="1"/>
  <c r="C33" i="148"/>
  <c r="D20" i="148"/>
  <c r="D26" i="148" s="1"/>
  <c r="D66" i="148" l="1"/>
  <c r="C68" i="148"/>
  <c r="D78" i="148"/>
  <c r="D74" i="148"/>
  <c r="D67" i="148"/>
  <c r="D64" i="148"/>
  <c r="D31" i="148"/>
  <c r="D82" i="148"/>
  <c r="D83" i="148" s="1"/>
  <c r="D87" i="148" s="1"/>
  <c r="D77" i="148"/>
  <c r="D73" i="148"/>
  <c r="D76" i="148"/>
  <c r="D110" i="148"/>
  <c r="D75" i="148"/>
  <c r="D65" i="148"/>
  <c r="D62" i="148"/>
  <c r="D32" i="148"/>
  <c r="D63" i="148"/>
  <c r="D79" i="148" l="1"/>
  <c r="D86" i="148" s="1"/>
  <c r="D88" i="148" s="1"/>
  <c r="D113" i="148" s="1"/>
  <c r="D68" i="148"/>
  <c r="D112" i="148" s="1"/>
  <c r="D33" i="148"/>
  <c r="D55" i="148" l="1"/>
  <c r="D43" i="148"/>
  <c r="D38" i="148"/>
  <c r="D39" i="148"/>
  <c r="D41" i="148"/>
  <c r="D40" i="148"/>
  <c r="D37" i="148"/>
  <c r="D36" i="148"/>
  <c r="D42" i="148"/>
  <c r="D44" i="148" l="1"/>
  <c r="D56" i="148" s="1"/>
  <c r="D58" i="148" s="1"/>
  <c r="D111" i="148" s="1"/>
  <c r="D115" i="148" s="1"/>
  <c r="D116" i="148" l="1"/>
  <c r="D117" i="148" s="1"/>
  <c r="I57" i="146" s="1"/>
  <c r="C63" i="145"/>
  <c r="I53" i="145"/>
  <c r="D48" i="145" s="1"/>
  <c r="D20" i="145"/>
  <c r="F7" i="146" l="1"/>
  <c r="F27" i="146"/>
  <c r="F47" i="146"/>
  <c r="I67" i="146"/>
  <c r="J67" i="146" s="1"/>
  <c r="F17" i="146"/>
  <c r="F37" i="146"/>
  <c r="J81" i="146" l="1"/>
  <c r="E67" i="146"/>
  <c r="H67" i="146" s="1"/>
  <c r="E65" i="146"/>
  <c r="E57" i="146"/>
  <c r="H57" i="146" s="1"/>
  <c r="E55" i="146"/>
  <c r="H55" i="146" s="1"/>
  <c r="E47" i="146"/>
  <c r="E45" i="146"/>
  <c r="E37" i="146"/>
  <c r="E35" i="146"/>
  <c r="E27" i="146"/>
  <c r="E25" i="146"/>
  <c r="E17" i="146"/>
  <c r="E15" i="146"/>
  <c r="E7" i="146"/>
  <c r="E5" i="146"/>
  <c r="D26" i="145" l="1"/>
  <c r="D52" i="145"/>
  <c r="D57" i="145" s="1"/>
  <c r="D96" i="145"/>
  <c r="D114" i="145"/>
  <c r="C79" i="145"/>
  <c r="C44" i="145"/>
  <c r="C66" i="145" s="1"/>
  <c r="C33" i="145"/>
  <c r="C83" i="145"/>
  <c r="D66" i="145" l="1"/>
  <c r="C68" i="145"/>
  <c r="G37" i="146"/>
  <c r="D31" i="145"/>
  <c r="D64" i="145"/>
  <c r="D67" i="145"/>
  <c r="D73" i="145"/>
  <c r="D77" i="145"/>
  <c r="D82" i="145"/>
  <c r="D83" i="145" s="1"/>
  <c r="D87" i="145" s="1"/>
  <c r="D32" i="145"/>
  <c r="D62" i="145"/>
  <c r="D75" i="145"/>
  <c r="D110" i="145"/>
  <c r="D63" i="145"/>
  <c r="D76" i="145"/>
  <c r="D65" i="145"/>
  <c r="D74" i="145"/>
  <c r="D78" i="145"/>
  <c r="D79" i="145" l="1"/>
  <c r="D86" i="145" s="1"/>
  <c r="D88" i="145" s="1"/>
  <c r="D113" i="145" s="1"/>
  <c r="G7" i="146"/>
  <c r="G27" i="146"/>
  <c r="G47" i="146"/>
  <c r="G17" i="146"/>
  <c r="J57" i="146"/>
  <c r="D68" i="145"/>
  <c r="D112" i="145" s="1"/>
  <c r="D33" i="145"/>
  <c r="D55" i="145" l="1"/>
  <c r="D38" i="145"/>
  <c r="D36" i="145"/>
  <c r="D41" i="145"/>
  <c r="D43" i="145"/>
  <c r="D39" i="145"/>
  <c r="D37" i="145"/>
  <c r="D40" i="145"/>
  <c r="D42" i="145"/>
  <c r="D44" i="145" l="1"/>
  <c r="D56" i="145" s="1"/>
  <c r="D58" i="145" s="1"/>
  <c r="D111" i="145" s="1"/>
  <c r="D115" i="145" s="1"/>
  <c r="D116" i="145" l="1"/>
  <c r="D117" i="145" s="1"/>
  <c r="I65" i="146" s="1"/>
  <c r="J65" i="146" s="1"/>
  <c r="J69" i="146" s="1"/>
  <c r="H80" i="146" s="1"/>
  <c r="J80" i="146" s="1"/>
  <c r="F15" i="146" l="1"/>
  <c r="G15" i="146" s="1"/>
  <c r="G19" i="146" s="1"/>
  <c r="H75" i="146" s="1"/>
  <c r="J75" i="146" s="1"/>
  <c r="I55" i="146"/>
  <c r="J55" i="146" s="1"/>
  <c r="J59" i="146" s="1"/>
  <c r="H79" i="146" s="1"/>
  <c r="J79" i="146" s="1"/>
  <c r="F45" i="146"/>
  <c r="G45" i="146" s="1"/>
  <c r="G49" i="146" s="1"/>
  <c r="H78" i="146" s="1"/>
  <c r="J78" i="146" s="1"/>
  <c r="F35" i="146"/>
  <c r="G35" i="146" s="1"/>
  <c r="G39" i="146" s="1"/>
  <c r="H77" i="146" s="1"/>
  <c r="J77" i="146" s="1"/>
  <c r="F25" i="146"/>
  <c r="G25" i="146" s="1"/>
  <c r="G29" i="146" s="1"/>
  <c r="H76" i="146" s="1"/>
  <c r="J76" i="146" s="1"/>
  <c r="F5" i="146"/>
  <c r="G5" i="146" s="1"/>
  <c r="G9" i="146" s="1"/>
  <c r="H74" i="146" s="1"/>
  <c r="J74" i="146" s="1"/>
  <c r="D111" i="153"/>
  <c r="D31" i="153"/>
  <c r="D74" i="153"/>
  <c r="D63" i="153"/>
  <c r="D76" i="153"/>
  <c r="D65" i="153"/>
  <c r="D78" i="153"/>
  <c r="D68" i="153"/>
  <c r="D77" i="153"/>
  <c r="D75" i="153"/>
  <c r="D67" i="153"/>
  <c r="D66" i="153"/>
  <c r="D32" i="153"/>
  <c r="D79" i="153"/>
  <c r="D64" i="153"/>
  <c r="J82" i="146" l="1"/>
  <c r="I8" i="150" s="1"/>
  <c r="L8" i="150" s="1"/>
  <c r="D33" i="153"/>
  <c r="D40" i="153" s="1"/>
  <c r="D56" i="153"/>
  <c r="D69" i="153"/>
  <c r="D113" i="153" s="1"/>
  <c r="D80" i="153"/>
  <c r="D87" i="153" s="1"/>
  <c r="D36" i="153"/>
  <c r="H8" i="150" l="1"/>
  <c r="D38" i="153"/>
  <c r="D42" i="153"/>
  <c r="D37" i="153"/>
  <c r="D39" i="153"/>
  <c r="D43" i="153"/>
  <c r="D41" i="153"/>
  <c r="D44" i="153" l="1"/>
  <c r="D57" i="153" s="1"/>
  <c r="D59" i="153" s="1"/>
  <c r="D112" i="153" s="1"/>
  <c r="C84" i="153" l="1"/>
  <c r="D84" i="153" l="1"/>
  <c r="D88" i="153" s="1"/>
  <c r="D89" i="153" s="1"/>
  <c r="D114" i="153" s="1"/>
  <c r="D116" i="153" s="1"/>
  <c r="D117" i="153" l="1"/>
  <c r="D118" i="153" s="1"/>
  <c r="H5" i="150" s="1"/>
  <c r="I5" i="150" s="1"/>
  <c r="L5" i="150" l="1"/>
  <c r="L10" i="150" s="1"/>
  <c r="I10" i="15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tc={004E231A-20B7-42A5-8E9E-1FA71148533E}</author>
  </authors>
  <commentList>
    <comment ref="G20" authorId="0" shapeId="0" xr:uid="{004E231A-20B7-42A5-8E9E-1FA71148533E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Solicitar ajuste!</t>
      </text>
    </comment>
  </commentList>
</comments>
</file>

<file path=xl/sharedStrings.xml><?xml version="1.0" encoding="utf-8"?>
<sst xmlns="http://schemas.openxmlformats.org/spreadsheetml/2006/main" count="1303" uniqueCount="211">
  <si>
    <t>Salário-base</t>
  </si>
  <si>
    <t>TOTAL</t>
  </si>
  <si>
    <t>Outros (especificar)</t>
  </si>
  <si>
    <t>Adicional de periculosidade</t>
  </si>
  <si>
    <t>Adicional de insalubridade</t>
  </si>
  <si>
    <t>Adicional noturno</t>
  </si>
  <si>
    <t>Materiais</t>
  </si>
  <si>
    <t>Equipamentos</t>
  </si>
  <si>
    <t xml:space="preserve">TOTAL </t>
  </si>
  <si>
    <t>TOTAL DE INSUMOS</t>
  </si>
  <si>
    <t>R$</t>
  </si>
  <si>
    <t>INSS</t>
  </si>
  <si>
    <t>FGTS</t>
  </si>
  <si>
    <t>SESI/SESC</t>
  </si>
  <si>
    <t>SENAI/SENAC</t>
  </si>
  <si>
    <t>INCRA</t>
  </si>
  <si>
    <t>SEBRAE</t>
  </si>
  <si>
    <t>Salário Educação</t>
  </si>
  <si>
    <t>D</t>
  </si>
  <si>
    <t xml:space="preserve">Incidência do FGTS sobre aviso prévio indenizado </t>
  </si>
  <si>
    <t>Aviso Prévio Indenizado</t>
  </si>
  <si>
    <t xml:space="preserve">Multa sobre FGTS e contribuições sociais sobre o aviso prévio indenizado </t>
  </si>
  <si>
    <t>Aviso prévio trabalhado</t>
  </si>
  <si>
    <t>A</t>
  </si>
  <si>
    <t>B</t>
  </si>
  <si>
    <t>C</t>
  </si>
  <si>
    <t>E</t>
  </si>
  <si>
    <t>F</t>
  </si>
  <si>
    <t>G</t>
  </si>
  <si>
    <t>H</t>
  </si>
  <si>
    <t>4.1</t>
  </si>
  <si>
    <t>4.2</t>
  </si>
  <si>
    <t>LUCRO</t>
  </si>
  <si>
    <t>CUSTOS INDIRETOS</t>
  </si>
  <si>
    <t>1 - REMUNERAÇÃO</t>
  </si>
  <si>
    <t>TRIBUTOS</t>
  </si>
  <si>
    <t>TOTAL - CUSTOS INDIRETOS, TRIBUTOS E LUCRO</t>
  </si>
  <si>
    <t>Módulo 1 – Composição da remuneração</t>
  </si>
  <si>
    <t>Módulo 5 – Custos indiretos, tributos e lucro</t>
  </si>
  <si>
    <t xml:space="preserve">QUADRO-RESUMO DO CUSTO POR EMPREGADO </t>
  </si>
  <si>
    <t>DIAS</t>
  </si>
  <si>
    <t>VALOR UNITÁRIO</t>
  </si>
  <si>
    <t>VALE ALIMENTAÇÃO</t>
  </si>
  <si>
    <t>TOTAL (R$)</t>
  </si>
  <si>
    <t>Seguro acidente do trabalho – RAT x FAP</t>
  </si>
  <si>
    <t>QUANTIDADE TOTAL</t>
  </si>
  <si>
    <t>DISCRIMINAÇÃO DOS SERVIÇOS (DADOS REFERENTES À CONTRATAÇÃO)</t>
  </si>
  <si>
    <t>Data de apresentação da proposta (dia/mês/ano):</t>
  </si>
  <si>
    <t>Município/UF:</t>
  </si>
  <si>
    <t>Ano do Acordo, Convenção ou Dissídio Coletivo:</t>
  </si>
  <si>
    <t>Número de meses de execução contratual:</t>
  </si>
  <si>
    <t>Itaporanga/PB</t>
  </si>
  <si>
    <t>12 meses</t>
  </si>
  <si>
    <t>CBO</t>
  </si>
  <si>
    <t>7824-05</t>
  </si>
  <si>
    <t>Data-Base da Categoria</t>
  </si>
  <si>
    <t>MÃO DE OBRA VINCULADA À EXECUÇÃO CONTRATUAL</t>
  </si>
  <si>
    <t>Adicional de Hora Noturna Reduzida</t>
  </si>
  <si>
    <t>MÓDULO 2 - Encargos e Benefícios Anuais, Mensais e Diários</t>
  </si>
  <si>
    <t>MÓDULO 1 -  Composição da Remuneração</t>
  </si>
  <si>
    <t>Submódulo 2.1 - 13º (décimo terceiro) Salário, Férias e Adicional de Férias</t>
  </si>
  <si>
    <t>2.1 - 13º (décimo terceiro) Salário, Férias e Adicional de Férias</t>
  </si>
  <si>
    <t>13º (décimo terceiro) Salário</t>
  </si>
  <si>
    <t>Férias e Adicional de Férias</t>
  </si>
  <si>
    <t>2.2 - GPS, FGTS e outras contribuições</t>
  </si>
  <si>
    <t>1 - Composição da Remuneração</t>
  </si>
  <si>
    <t>2.3 - Benefícios Mensais e Diários</t>
  </si>
  <si>
    <t>Submódulo 2.3 - Benefícios Mensais e Diários</t>
  </si>
  <si>
    <t>2.2 - Encargos Previdenciários (GPS), Fundo de Garantia por Tempo de Serviço (FGTS) e outras contribuições</t>
  </si>
  <si>
    <t>Transporte</t>
  </si>
  <si>
    <t>Auxílio-Refeição/Alimentação</t>
  </si>
  <si>
    <t>Quadro-Resumo do Módulo 2 - Encargos e Benefícios anuais, mensais e diários</t>
  </si>
  <si>
    <t>2 - Encargos e Benefícios Anuais, Mensais e Diários</t>
  </si>
  <si>
    <t>13º (décimo terceiro) Salário, Férias e Adicional de Férias</t>
  </si>
  <si>
    <t>GPS, FGTS e outras contribuições</t>
  </si>
  <si>
    <t>Benefícios Mensais e Diários</t>
  </si>
  <si>
    <t>MÓDULO 3 - Provisão para Rescisão</t>
  </si>
  <si>
    <t>Incidência de GPS, FGTS e outras contribuições sobre o Aviso Prévio Trabalhado</t>
  </si>
  <si>
    <t>Multa do FGTS e contribuição social sobre o Aviso Prévio Trabalhado</t>
  </si>
  <si>
    <t>TIPO DO SERVIÇO/CATEGORIA</t>
  </si>
  <si>
    <t>Módulo 4 - Custo de Reposição do Profissional Ausente</t>
  </si>
  <si>
    <t>MÓDULO 4 - Custo de Reposição do Profissional Ausente</t>
  </si>
  <si>
    <t>3 - Provisão para Rescisão</t>
  </si>
  <si>
    <t>Submódulo 4.1 - Substituto nas 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</si>
  <si>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</si>
  <si>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</si>
  <si>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</si>
  <si>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</si>
  <si>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</si>
  <si>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</si>
  <si>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4.1 - Substituto nas Ausências Legais</t>
  </si>
  <si>
    <t>4.2 - Substituto na Intrajornada</t>
  </si>
  <si>
    <t>Substituto na cobertura de Intervalo para repouso ou alimentação</t>
  </si>
  <si>
    <t>Quadro-Resumo do Módulo 4 - Custo de Reposição do Profissional Ausente</t>
  </si>
  <si>
    <t>4 - Custo de Reposição do Profissional Ausente</t>
  </si>
  <si>
    <t>Substituto nas Ausências Legais</t>
  </si>
  <si>
    <t>Substituto na Intrajornada</t>
  </si>
  <si>
    <t>2.1</t>
  </si>
  <si>
    <t>2.2</t>
  </si>
  <si>
    <t>2.3</t>
  </si>
  <si>
    <t>MÓDULO 5 - Insumos Diversos</t>
  </si>
  <si>
    <t>5 - Insumos Diversos</t>
  </si>
  <si>
    <t>Uniformes</t>
  </si>
  <si>
    <t>MÓDULO 6 - Custos Indiretos, Tributos e Lucro</t>
  </si>
  <si>
    <t>6 - Custos Indiretos, Tributos e Lucro</t>
  </si>
  <si>
    <t>Módulo 2 - Encargos e Benefícios Anuais, Mensais e Diários</t>
  </si>
  <si>
    <t>Módulo 3 - Provisão para Rescisão</t>
  </si>
  <si>
    <t>Módulo 5 - Insumos Diversos</t>
  </si>
  <si>
    <t>Subtotal (A+B+C+D+E)</t>
  </si>
  <si>
    <t>TOTAL  POR EMPREGADO</t>
  </si>
  <si>
    <t>AREA INTERNA - PISO FRIO</t>
  </si>
  <si>
    <t>MÃO-DE-OBRA</t>
  </si>
  <si>
    <t>(1)</t>
  </si>
  <si>
    <t>(2)</t>
  </si>
  <si>
    <t>( 1 X 2 )</t>
  </si>
  <si>
    <t>PRODUTIVIDADE</t>
  </si>
  <si>
    <t>PREÇO HOMEM</t>
  </si>
  <si>
    <t>SUBTOTAL</t>
  </si>
  <si>
    <t>(1/M²)</t>
  </si>
  <si>
    <t>/MÊS (R$)</t>
  </si>
  <si>
    <t>(R$/M²)</t>
  </si>
  <si>
    <t>Servente</t>
  </si>
  <si>
    <t>Encarregado</t>
  </si>
  <si>
    <t>AREA INTERNA - LABORATORIO</t>
  </si>
  <si>
    <t>AREA INTERNA - ÁREA COM ESPAÇOS LIVRES - SAGUÃO, HAL E SALÃO</t>
  </si>
  <si>
    <t>AREA INTERNA - BANHEIROS</t>
  </si>
  <si>
    <t>AREA EXTERNA - VARRIÇÃO DE PASSEIOS E ARRUAMENTOS</t>
  </si>
  <si>
    <t xml:space="preserve">Esquadrias Externas (face externa sem exposição à situação de risco ) </t>
  </si>
  <si>
    <t xml:space="preserve"> (3)</t>
  </si>
  <si>
    <t xml:space="preserve"> (4)</t>
  </si>
  <si>
    <t>(5)</t>
  </si>
  <si>
    <t>( 4 X 5 )</t>
  </si>
  <si>
    <t>FREQUÊNCIA</t>
  </si>
  <si>
    <t>JORNADA DE TRABALHO</t>
  </si>
  <si>
    <t>( 1 X 2 X 3 )</t>
  </si>
  <si>
    <t>NO MÊS (HORAS)</t>
  </si>
  <si>
    <t>Ki</t>
  </si>
  <si>
    <t>1/188,76</t>
  </si>
  <si>
    <t xml:space="preserve">Esquadrias Externas (face interna) </t>
  </si>
  <si>
    <t>QUADRO RESUMO</t>
  </si>
  <si>
    <t>DESCRIÇÃO</t>
  </si>
  <si>
    <t>UNIDADE</t>
  </si>
  <si>
    <t>QUANTIDADE</t>
  </si>
  <si>
    <t>VALOR UNITARIO</t>
  </si>
  <si>
    <t>VALOR TOTAL</t>
  </si>
  <si>
    <t>Área Interna -  Piso frio</t>
  </si>
  <si>
    <t>M²</t>
  </si>
  <si>
    <t>Área Interna -  Laboratório</t>
  </si>
  <si>
    <t>Área Interna - Área com espaços livres - saguão, hall e salão</t>
  </si>
  <si>
    <t>Área Interna - Banheiro</t>
  </si>
  <si>
    <t>Área Externa - Varrição de Passeio e arruamentos</t>
  </si>
  <si>
    <t>Esquadria Externa - Face externa sem exposição  a situação de risco</t>
  </si>
  <si>
    <t>Equadria Externa - Face interna</t>
  </si>
  <si>
    <t>Equipamentos e Materiais</t>
  </si>
  <si>
    <t>CONJUNTO</t>
  </si>
  <si>
    <t>PB000196/2019</t>
  </si>
  <si>
    <t>29/04/2020</t>
  </si>
  <si>
    <t>5143-20</t>
  </si>
  <si>
    <t>Auxiliar de Serviços Gerais</t>
  </si>
  <si>
    <t>Nº do Processo: 23799.000563.2019-82</t>
  </si>
  <si>
    <t>Nº do Edital: 01/2020</t>
  </si>
  <si>
    <t>Data: 29/04/2020 às 10 horas</t>
  </si>
  <si>
    <t>4101-05</t>
  </si>
  <si>
    <t>SALÁRIO BASE DA CATEGORIA</t>
  </si>
  <si>
    <t>Seguro de Vida</t>
  </si>
  <si>
    <t>Beneficio Odontológico</t>
  </si>
  <si>
    <t>Outros (AuxílioFuneral)</t>
  </si>
  <si>
    <t>X</t>
  </si>
  <si>
    <t>Outros (gratificação)</t>
  </si>
  <si>
    <t>VALOR PASSAGEM</t>
  </si>
  <si>
    <t>Recepcionista</t>
  </si>
  <si>
    <t>44h</t>
  </si>
  <si>
    <t>-</t>
  </si>
  <si>
    <t>CAMPUS ITAPORANGA - ÓRGÃO PARTICIPANTE</t>
  </si>
  <si>
    <t>GRUPO</t>
  </si>
  <si>
    <t>CATSER/CATMAT</t>
  </si>
  <si>
    <t>ITEM</t>
  </si>
  <si>
    <t>ESPECIFICAÇÃO</t>
  </si>
  <si>
    <t>UND</t>
  </si>
  <si>
    <t>REGIME</t>
  </si>
  <si>
    <t>QTD</t>
  </si>
  <si>
    <t>VALOR MENSAL</t>
  </si>
  <si>
    <t>VALOR ANUAL</t>
  </si>
  <si>
    <t>RECEPCIONISTA</t>
  </si>
  <si>
    <t>POSTO</t>
  </si>
  <si>
    <t>PORTARIA DIURNA</t>
  </si>
  <si>
    <t>12X36</t>
  </si>
  <si>
    <t>PORTARIA NOTURNA</t>
  </si>
  <si>
    <t>MOTORISTA INTERSTADUAL</t>
  </si>
  <si>
    <t>DIÁRIAS - MOTORISTA</t>
  </si>
  <si>
    <t>DIÁRIAS</t>
  </si>
  <si>
    <t>PRESTAÇÃO DE SERVIÇO DE LIMPEZA E CONSERVAÇÃO – ÀREA INTERNA, EXTERNAS E ESQUADRIAS EXTERNAS</t>
  </si>
  <si>
    <t>M²/MÊS</t>
  </si>
  <si>
    <t>MATERIAIS</t>
  </si>
  <si>
    <t>SUBTOTAL TOTAL</t>
  </si>
  <si>
    <t>DIFERENÇA</t>
  </si>
  <si>
    <t>VALORES PROPOSTOS PELA LICITANTE / DIFERENÇA DE ANALISE</t>
  </si>
  <si>
    <t>4221-05</t>
  </si>
  <si>
    <t>Portaria Diurna 12x36</t>
  </si>
  <si>
    <t>5174-10</t>
  </si>
  <si>
    <t>Portaria Noturna 12x36</t>
  </si>
  <si>
    <t>Outros (Diárias)</t>
  </si>
  <si>
    <t>Outros (Auxílio Funeral)</t>
  </si>
  <si>
    <t>VALOR ANUAL PROPOSTO</t>
  </si>
  <si>
    <t>Intrajornada</t>
  </si>
  <si>
    <t>O salário adequado é R$ 2.648,76</t>
  </si>
  <si>
    <t>Motorista Interstadual</t>
  </si>
  <si>
    <t xml:space="preserve"> C.1 - Tributos Federais (PIS,COFINS)</t>
  </si>
  <si>
    <t xml:space="preserve"> C.2 - Tributos Estaduais </t>
  </si>
  <si>
    <t xml:space="preserve"> C.3 - Tributos Municipais (ISS)</t>
  </si>
  <si>
    <t>Lance Pregão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</si>
</sst>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_(&quot;R$&quot;* #,##0.00_);_(&quot;R$&quot;* \(#,##0.00\);_(&quot;R$&quot;* &quot;-&quot;??_);_(@_)"/>
    <numFmt numFmtId="167" formatCode="&quot;R$ &quot;#,##0.00"/>
    <numFmt numFmtId="168" formatCode="0.000%"/>
    <numFmt numFmtId="169" formatCode="_(* #,##0.00_);_(* \(#,##0.00\);_(* \-??_);_(@_)"/>
    <numFmt numFmtId="170" formatCode="&quot;R$&quot;\ #,##0.00"/>
    <numFmt numFmtId="171" formatCode="_(* #,##0.0000000000_);_(* \(#,##0.0000000000\);_(* &quot;-&quot;??_);_(@_)"/>
    <numFmt numFmtId="172" formatCode="0.000000000"/>
    <numFmt numFmtId="173" formatCode="&quot;R$ &quot;#,##0_);\(&quot;R$ &quot;#,##0\)"/>
    <numFmt numFmtId="174" formatCode="[$-416]dddd\,\ d&quot; de &quot;mmmm&quot; de &quot;yyyy"/>
  </numFmts>
  <fonts count="5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10"/>
      <name val="Genev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name val="Arial"/>
      <family val="2"/>
    </font>
    <font>
      <sz val="9"/>
      <color rgb="FFFF0000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B050"/>
      <name val="Arial"/>
      <family val="2"/>
    </font>
    <font>
      <b/>
      <sz val="7"/>
      <color rgb="FFFF0000"/>
      <name val="Arial"/>
      <family val="2"/>
    </font>
    <font>
      <b/>
      <sz val="7"/>
      <name val="Arial"/>
      <family val="2"/>
    </font>
    <font>
      <b/>
      <sz val="7"/>
      <color theme="3" tint="-0.499984740745262"/>
      <name val="Arial"/>
      <family val="2"/>
    </font>
    <font>
      <sz val="10"/>
      <color rgb="FFFF000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77111117893"/>
      </left>
      <right/>
      <top/>
      <bottom/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6" tint="-0.24994659260841701"/>
      </left>
      <right/>
      <top/>
      <bottom style="thin">
        <color theme="6" tint="-0.24994659260841701"/>
      </bottom>
      <diagonal/>
    </border>
    <border>
      <left/>
      <right/>
      <top/>
      <bottom style="thin">
        <color theme="6" tint="-0.24994659260841701"/>
      </bottom>
      <diagonal/>
    </border>
    <border>
      <left/>
      <right style="thin">
        <color theme="6" tint="-0.24994659260841701"/>
      </right>
      <top/>
      <bottom style="thin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/>
      <diagonal/>
    </border>
    <border>
      <left/>
      <right style="thin">
        <color theme="6" tint="-0.24994659260841701"/>
      </right>
      <top style="thin">
        <color theme="6" tint="-0.24994659260841701"/>
      </top>
      <bottom/>
      <diagonal/>
    </border>
    <border>
      <left style="thin">
        <color theme="6" tint="-0.249977111117893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77111117893"/>
      </right>
      <top style="thin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77111117893"/>
      </right>
      <top/>
      <bottom style="thin">
        <color theme="6" tint="-0.24994659260841701"/>
      </bottom>
      <diagonal/>
    </border>
    <border>
      <left/>
      <right style="thin">
        <color theme="6" tint="-0.249977111117893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5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0" fillId="16" borderId="1" applyNumberFormat="0" applyAlignment="0" applyProtection="0"/>
    <xf numFmtId="0" fontId="10" fillId="16" borderId="1" applyNumberFormat="0" applyAlignment="0" applyProtection="0"/>
    <xf numFmtId="0" fontId="10" fillId="16" borderId="1" applyNumberFormat="0" applyAlignment="0" applyProtection="0"/>
    <xf numFmtId="0" fontId="24" fillId="0" borderId="0"/>
    <xf numFmtId="0" fontId="24" fillId="0" borderId="0"/>
    <xf numFmtId="0" fontId="24" fillId="0" borderId="0"/>
    <xf numFmtId="0" fontId="11" fillId="17" borderId="2" applyNumberFormat="0" applyAlignment="0" applyProtection="0"/>
    <xf numFmtId="0" fontId="11" fillId="17" borderId="2" applyNumberFormat="0" applyAlignment="0" applyProtection="0"/>
    <xf numFmtId="0" fontId="11" fillId="17" borderId="2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5" fillId="0" borderId="0" applyFont="0" applyFill="0" applyBorder="0" applyAlignment="0" applyProtection="0"/>
    <xf numFmtId="44" fontId="5" fillId="0" borderId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23" borderId="4" applyNumberFormat="0" applyFont="0" applyAlignment="0" applyProtection="0"/>
    <xf numFmtId="0" fontId="7" fillId="23" borderId="4" applyNumberFormat="0" applyFont="0" applyAlignment="0" applyProtection="0"/>
    <xf numFmtId="0" fontId="7" fillId="23" borderId="4" applyNumberFormat="0" applyFont="0" applyAlignment="0" applyProtection="0"/>
    <xf numFmtId="0" fontId="7" fillId="23" borderId="4" applyNumberFormat="0" applyFont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16" borderId="5" applyNumberFormat="0" applyAlignment="0" applyProtection="0"/>
    <xf numFmtId="0" fontId="16" fillId="16" borderId="5" applyNumberFormat="0" applyAlignment="0" applyProtection="0"/>
    <xf numFmtId="0" fontId="16" fillId="16" borderId="5" applyNumberFormat="0" applyAlignment="0" applyProtection="0"/>
    <xf numFmtId="0" fontId="16" fillId="16" borderId="5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9" fontId="5" fillId="0" borderId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164" fontId="7" fillId="0" borderId="0" applyFont="0" applyFill="0" applyBorder="0" applyAlignment="0" applyProtection="0"/>
    <xf numFmtId="0" fontId="5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7" fillId="0" borderId="0"/>
  </cellStyleXfs>
  <cellXfs count="270">
    <xf numFmtId="0" fontId="0" fillId="0" borderId="0" xfId="0"/>
    <xf numFmtId="0" fontId="4" fillId="0" borderId="0" xfId="0" applyFont="1" applyProtection="1"/>
    <xf numFmtId="0" fontId="27" fillId="0" borderId="0" xfId="0" applyFont="1" applyProtection="1"/>
    <xf numFmtId="0" fontId="4" fillId="0" borderId="0" xfId="0" applyFont="1" applyFill="1" applyProtection="1"/>
    <xf numFmtId="0" fontId="4" fillId="0" borderId="0" xfId="0" applyFont="1" applyAlignment="1" applyProtection="1">
      <alignment wrapText="1"/>
    </xf>
    <xf numFmtId="167" fontId="4" fillId="0" borderId="0" xfId="0" applyNumberFormat="1" applyFont="1" applyProtection="1"/>
    <xf numFmtId="0" fontId="28" fillId="0" borderId="11" xfId="0" applyFont="1" applyBorder="1" applyAlignment="1" applyProtection="1">
      <alignment wrapText="1"/>
    </xf>
    <xf numFmtId="0" fontId="29" fillId="24" borderId="12" xfId="0" applyFont="1" applyFill="1" applyBorder="1" applyAlignment="1" applyProtection="1">
      <alignment horizontal="left" wrapText="1"/>
    </xf>
    <xf numFmtId="0" fontId="29" fillId="24" borderId="12" xfId="0" applyFont="1" applyFill="1" applyBorder="1" applyAlignment="1" applyProtection="1">
      <alignment wrapText="1"/>
    </xf>
    <xf numFmtId="0" fontId="29" fillId="24" borderId="11" xfId="0" applyFont="1" applyFill="1" applyBorder="1" applyAlignment="1" applyProtection="1">
      <alignment wrapText="1"/>
    </xf>
    <xf numFmtId="0" fontId="28" fillId="0" borderId="11" xfId="0" applyFont="1" applyBorder="1" applyAlignment="1" applyProtection="1">
      <alignment horizontal="left" wrapText="1"/>
    </xf>
    <xf numFmtId="0" fontId="29" fillId="25" borderId="11" xfId="0" applyFont="1" applyFill="1" applyBorder="1" applyAlignment="1" applyProtection="1">
      <alignment wrapText="1"/>
    </xf>
    <xf numFmtId="0" fontId="28" fillId="0" borderId="12" xfId="0" applyFont="1" applyBorder="1" applyAlignment="1" applyProtection="1">
      <alignment horizontal="left" vertical="center" wrapText="1"/>
    </xf>
    <xf numFmtId="0" fontId="30" fillId="0" borderId="12" xfId="0" applyFont="1" applyBorder="1" applyAlignment="1" applyProtection="1">
      <alignment horizontal="left" vertical="center"/>
    </xf>
    <xf numFmtId="0" fontId="30" fillId="0" borderId="12" xfId="0" applyFont="1" applyBorder="1" applyAlignment="1" applyProtection="1">
      <alignment horizontal="left" vertical="center" wrapText="1"/>
    </xf>
    <xf numFmtId="0" fontId="30" fillId="0" borderId="13" xfId="0" applyFont="1" applyBorder="1" applyAlignment="1" applyProtection="1">
      <alignment horizontal="left" vertical="center"/>
    </xf>
    <xf numFmtId="0" fontId="29" fillId="25" borderId="12" xfId="0" applyFont="1" applyFill="1" applyBorder="1" applyAlignment="1" applyProtection="1">
      <alignment horizontal="left"/>
    </xf>
    <xf numFmtId="0" fontId="29" fillId="25" borderId="14" xfId="0" applyFont="1" applyFill="1" applyBorder="1" applyAlignment="1" applyProtection="1">
      <alignment horizontal="left"/>
    </xf>
    <xf numFmtId="0" fontId="29" fillId="25" borderId="12" xfId="0" applyFont="1" applyFill="1" applyBorder="1" applyAlignment="1" applyProtection="1">
      <alignment horizontal="left" wrapText="1"/>
    </xf>
    <xf numFmtId="0" fontId="29" fillId="24" borderId="13" xfId="0" applyFont="1" applyFill="1" applyBorder="1" applyAlignment="1" applyProtection="1">
      <alignment wrapText="1"/>
    </xf>
    <xf numFmtId="0" fontId="29" fillId="24" borderId="13" xfId="0" applyFont="1" applyFill="1" applyBorder="1" applyAlignment="1" applyProtection="1">
      <alignment horizontal="left" wrapText="1"/>
    </xf>
    <xf numFmtId="0" fontId="29" fillId="26" borderId="14" xfId="0" applyFont="1" applyFill="1" applyBorder="1" applyAlignment="1" applyProtection="1">
      <alignment wrapText="1"/>
    </xf>
    <xf numFmtId="0" fontId="29" fillId="24" borderId="14" xfId="0" applyFont="1" applyFill="1" applyBorder="1" applyAlignment="1" applyProtection="1">
      <alignment horizontal="left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8" fillId="0" borderId="11" xfId="0" applyFont="1" applyBorder="1" applyAlignment="1">
      <alignment horizontal="left" vertical="justify" wrapText="1"/>
    </xf>
    <xf numFmtId="0" fontId="28" fillId="0" borderId="11" xfId="0" applyFont="1" applyBorder="1" applyAlignment="1" applyProtection="1">
      <alignment horizontal="left" vertical="top" wrapText="1"/>
    </xf>
    <xf numFmtId="0" fontId="28" fillId="0" borderId="11" xfId="0" applyFont="1" applyBorder="1" applyAlignment="1" applyProtection="1">
      <alignment horizontal="left" vertical="center" wrapText="1"/>
    </xf>
    <xf numFmtId="0" fontId="4" fillId="0" borderId="10" xfId="0" applyFont="1" applyBorder="1" applyAlignment="1" applyProtection="1">
      <alignment horizontal="center"/>
    </xf>
    <xf numFmtId="166" fontId="4" fillId="0" borderId="10" xfId="124" applyFont="1" applyBorder="1" applyAlignment="1" applyProtection="1">
      <alignment horizontal="center"/>
    </xf>
    <xf numFmtId="0" fontId="30" fillId="29" borderId="10" xfId="0" applyFont="1" applyFill="1" applyBorder="1" applyAlignment="1" applyProtection="1">
      <alignment horizontal="center" vertical="center"/>
    </xf>
    <xf numFmtId="2" fontId="4" fillId="0" borderId="10" xfId="124" applyNumberFormat="1" applyFont="1" applyBorder="1" applyAlignment="1" applyProtection="1">
      <alignment horizontal="center"/>
    </xf>
    <xf numFmtId="168" fontId="4" fillId="0" borderId="0" xfId="0" applyNumberFormat="1" applyFont="1" applyProtection="1"/>
    <xf numFmtId="0" fontId="29" fillId="25" borderId="12" xfId="0" applyFont="1" applyFill="1" applyBorder="1" applyAlignment="1" applyProtection="1">
      <alignment horizontal="left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center" vertical="center" wrapText="1"/>
    </xf>
    <xf numFmtId="0" fontId="28" fillId="0" borderId="0" xfId="0" applyFont="1" applyProtection="1"/>
    <xf numFmtId="0" fontId="29" fillId="24" borderId="12" xfId="0" applyFont="1" applyFill="1" applyBorder="1" applyAlignment="1" applyProtection="1">
      <alignment horizontal="left" vertical="center" wrapText="1"/>
    </xf>
    <xf numFmtId="0" fontId="29" fillId="25" borderId="12" xfId="0" applyFont="1" applyFill="1" applyBorder="1" applyAlignment="1" applyProtection="1">
      <alignment horizontal="left"/>
    </xf>
    <xf numFmtId="0" fontId="4" fillId="0" borderId="15" xfId="0" applyFont="1" applyBorder="1" applyProtection="1"/>
    <xf numFmtId="0" fontId="29" fillId="24" borderId="16" xfId="0" applyFont="1" applyFill="1" applyBorder="1" applyAlignment="1" applyProtection="1">
      <alignment horizontal="center" vertical="center" wrapText="1"/>
    </xf>
    <xf numFmtId="10" fontId="28" fillId="0" borderId="11" xfId="150" applyNumberFormat="1" applyFont="1" applyBorder="1" applyAlignment="1" applyProtection="1">
      <alignment horizontal="right"/>
    </xf>
    <xf numFmtId="10" fontId="28" fillId="27" borderId="11" xfId="150" applyNumberFormat="1" applyFont="1" applyFill="1" applyBorder="1" applyAlignment="1" applyProtection="1">
      <alignment horizontal="right"/>
    </xf>
    <xf numFmtId="10" fontId="29" fillId="25" borderId="25" xfId="0" applyNumberFormat="1" applyFont="1" applyFill="1" applyBorder="1" applyAlignment="1" applyProtection="1">
      <alignment horizontal="right"/>
    </xf>
    <xf numFmtId="0" fontId="29" fillId="24" borderId="23" xfId="0" applyFont="1" applyFill="1" applyBorder="1" applyAlignment="1" applyProtection="1">
      <alignment horizontal="left" vertical="center" wrapText="1"/>
    </xf>
    <xf numFmtId="0" fontId="29" fillId="24" borderId="10" xfId="0" applyFont="1" applyFill="1" applyBorder="1" applyAlignment="1" applyProtection="1">
      <alignment horizontal="left" vertical="center" wrapText="1"/>
    </xf>
    <xf numFmtId="0" fontId="29" fillId="24" borderId="12" xfId="0" applyFont="1" applyFill="1" applyBorder="1" applyAlignment="1" applyProtection="1">
      <alignment horizontal="left" vertical="center" wrapText="1"/>
    </xf>
    <xf numFmtId="0" fontId="28" fillId="0" borderId="12" xfId="0" applyFont="1" applyBorder="1" applyAlignment="1" applyProtection="1">
      <alignment horizontal="left" vertical="center" wrapText="1"/>
    </xf>
    <xf numFmtId="0" fontId="29" fillId="25" borderId="12" xfId="0" applyFont="1" applyFill="1" applyBorder="1" applyAlignment="1" applyProtection="1">
      <alignment horizontal="left" wrapText="1"/>
    </xf>
    <xf numFmtId="0" fontId="29" fillId="25" borderId="12" xfId="0" applyFont="1" applyFill="1" applyBorder="1" applyAlignment="1" applyProtection="1">
      <alignment horizontal="left"/>
    </xf>
    <xf numFmtId="49" fontId="35" fillId="0" borderId="36" xfId="0" applyNumberFormat="1" applyFont="1" applyBorder="1" applyAlignment="1">
      <alignment horizontal="center" vertical="center"/>
    </xf>
    <xf numFmtId="49" fontId="34" fillId="0" borderId="37" xfId="0" applyNumberFormat="1" applyFont="1" applyBorder="1" applyAlignment="1">
      <alignment horizontal="center" vertical="center"/>
    </xf>
    <xf numFmtId="49" fontId="35" fillId="0" borderId="40" xfId="0" applyNumberFormat="1" applyFont="1" applyBorder="1" applyAlignment="1">
      <alignment horizontal="center" vertical="center"/>
    </xf>
    <xf numFmtId="49" fontId="34" fillId="0" borderId="39" xfId="0" applyNumberFormat="1" applyFont="1" applyBorder="1" applyAlignment="1">
      <alignment horizontal="center" vertical="center"/>
    </xf>
    <xf numFmtId="0" fontId="34" fillId="0" borderId="42" xfId="0" applyFont="1" applyBorder="1" applyAlignment="1">
      <alignment horizontal="center"/>
    </xf>
    <xf numFmtId="4" fontId="33" fillId="27" borderId="43" xfId="0" applyNumberFormat="1" applyFont="1" applyFill="1" applyBorder="1" applyAlignment="1">
      <alignment horizontal="center" vertical="center" wrapText="1"/>
    </xf>
    <xf numFmtId="49" fontId="35" fillId="0" borderId="37" xfId="0" applyNumberFormat="1" applyFont="1" applyBorder="1" applyAlignment="1">
      <alignment horizontal="center" vertical="center"/>
    </xf>
    <xf numFmtId="49" fontId="35" fillId="0" borderId="38" xfId="0" applyNumberFormat="1" applyFont="1" applyBorder="1" applyAlignment="1">
      <alignment horizontal="center" vertical="center"/>
    </xf>
    <xf numFmtId="49" fontId="34" fillId="0" borderId="32" xfId="0" applyNumberFormat="1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49" fontId="35" fillId="0" borderId="37" xfId="0" applyNumberFormat="1" applyFont="1" applyBorder="1" applyAlignment="1">
      <alignment horizontal="center" vertical="center" wrapText="1"/>
    </xf>
    <xf numFmtId="49" fontId="35" fillId="0" borderId="38" xfId="0" applyNumberFormat="1" applyFont="1" applyBorder="1" applyAlignment="1">
      <alignment horizontal="center" vertical="center" wrapText="1"/>
    </xf>
    <xf numFmtId="49" fontId="34" fillId="0" borderId="37" xfId="0" applyNumberFormat="1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/>
    </xf>
    <xf numFmtId="49" fontId="35" fillId="0" borderId="39" xfId="0" applyNumberFormat="1" applyFont="1" applyBorder="1" applyAlignment="1">
      <alignment horizontal="center" vertical="center"/>
    </xf>
    <xf numFmtId="49" fontId="35" fillId="0" borderId="42" xfId="0" applyNumberFormat="1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0" fontId="0" fillId="0" borderId="43" xfId="0" applyBorder="1" applyAlignment="1">
      <alignment horizontal="center"/>
    </xf>
    <xf numFmtId="0" fontId="0" fillId="0" borderId="29" xfId="0" applyBorder="1" applyAlignment="1">
      <alignment vertical="center"/>
    </xf>
    <xf numFmtId="0" fontId="0" fillId="0" borderId="31" xfId="0" applyBorder="1" applyAlignment="1">
      <alignment vertical="center"/>
    </xf>
    <xf numFmtId="44" fontId="0" fillId="0" borderId="43" xfId="0" applyNumberFormat="1" applyBorder="1" applyAlignment="1">
      <alignment horizontal="center"/>
    </xf>
    <xf numFmtId="44" fontId="39" fillId="0" borderId="43" xfId="0" applyNumberFormat="1" applyFont="1" applyBorder="1" applyAlignment="1">
      <alignment horizontal="center"/>
    </xf>
    <xf numFmtId="0" fontId="5" fillId="0" borderId="0" xfId="0" applyFont="1"/>
    <xf numFmtId="10" fontId="28" fillId="27" borderId="12" xfId="150" applyNumberFormat="1" applyFont="1" applyFill="1" applyBorder="1" applyAlignment="1" applyProtection="1">
      <alignment horizontal="right" vertical="center"/>
    </xf>
    <xf numFmtId="10" fontId="28" fillId="28" borderId="12" xfId="150" applyNumberFormat="1" applyFont="1" applyFill="1" applyBorder="1" applyAlignment="1" applyProtection="1">
      <alignment horizontal="right" vertical="center"/>
    </xf>
    <xf numFmtId="10" fontId="31" fillId="27" borderId="12" xfId="150" applyNumberFormat="1" applyFont="1" applyFill="1" applyBorder="1" applyAlignment="1" applyProtection="1">
      <alignment horizontal="right" vertical="center"/>
    </xf>
    <xf numFmtId="10" fontId="29" fillId="25" borderId="12" xfId="150" applyNumberFormat="1" applyFont="1" applyFill="1" applyBorder="1" applyAlignment="1" applyProtection="1">
      <alignment horizontal="right"/>
    </xf>
    <xf numFmtId="10" fontId="29" fillId="25" borderId="12" xfId="0" applyNumberFormat="1" applyFont="1" applyFill="1" applyBorder="1" applyAlignment="1" applyProtection="1">
      <alignment horizontal="right"/>
    </xf>
    <xf numFmtId="10" fontId="31" fillId="27" borderId="11" xfId="150" applyNumberFormat="1" applyFont="1" applyFill="1" applyBorder="1" applyAlignment="1" applyProtection="1">
      <alignment horizontal="right" vertical="center"/>
    </xf>
    <xf numFmtId="0" fontId="4" fillId="28" borderId="0" xfId="0" applyFont="1" applyFill="1" applyProtection="1"/>
    <xf numFmtId="10" fontId="28" fillId="27" borderId="11" xfId="150" applyNumberFormat="1" applyFont="1" applyFill="1" applyBorder="1" applyAlignment="1" applyProtection="1">
      <alignment horizontal="right" vertical="center"/>
    </xf>
    <xf numFmtId="170" fontId="4" fillId="0" borderId="10" xfId="124" applyNumberFormat="1" applyFont="1" applyBorder="1" applyAlignment="1" applyProtection="1">
      <alignment horizontal="center"/>
    </xf>
    <xf numFmtId="0" fontId="42" fillId="33" borderId="43" xfId="203" applyFont="1" applyFill="1" applyBorder="1" applyAlignment="1">
      <alignment horizontal="center" vertical="center" wrapText="1"/>
    </xf>
    <xf numFmtId="0" fontId="43" fillId="33" borderId="43" xfId="203" applyFont="1" applyFill="1" applyBorder="1" applyAlignment="1">
      <alignment horizontal="center" vertical="center" wrapText="1"/>
    </xf>
    <xf numFmtId="0" fontId="41" fillId="28" borderId="43" xfId="203" applyFont="1" applyFill="1" applyBorder="1" applyAlignment="1">
      <alignment horizontal="center" vertical="center" wrapText="1"/>
    </xf>
    <xf numFmtId="0" fontId="42" fillId="28" borderId="43" xfId="203" applyFont="1" applyFill="1" applyBorder="1" applyAlignment="1">
      <alignment horizontal="center" vertical="center" wrapText="1"/>
    </xf>
    <xf numFmtId="0" fontId="43" fillId="28" borderId="43" xfId="203" applyFont="1" applyFill="1" applyBorder="1" applyAlignment="1">
      <alignment horizontal="center" vertical="center" wrapText="1"/>
    </xf>
    <xf numFmtId="3" fontId="43" fillId="33" borderId="43" xfId="203" applyNumberFormat="1" applyFont="1" applyFill="1" applyBorder="1" applyAlignment="1">
      <alignment horizontal="center" vertical="center" wrapText="1"/>
    </xf>
    <xf numFmtId="0" fontId="41" fillId="32" borderId="43" xfId="203" applyFont="1" applyFill="1" applyBorder="1" applyAlignment="1">
      <alignment horizontal="center" vertical="center" wrapText="1"/>
    </xf>
    <xf numFmtId="44" fontId="41" fillId="32" borderId="43" xfId="204" applyFont="1" applyFill="1" applyBorder="1" applyAlignment="1">
      <alignment horizontal="center" vertical="center" wrapText="1"/>
    </xf>
    <xf numFmtId="4" fontId="41" fillId="32" borderId="43" xfId="204" applyNumberFormat="1" applyFont="1" applyFill="1" applyBorder="1" applyAlignment="1">
      <alignment horizontal="center" vertical="center" wrapText="1"/>
    </xf>
    <xf numFmtId="4" fontId="41" fillId="33" borderId="43" xfId="204" applyNumberFormat="1" applyFont="1" applyFill="1" applyBorder="1" applyAlignment="1">
      <alignment horizontal="center" vertical="center" wrapText="1"/>
    </xf>
    <xf numFmtId="44" fontId="44" fillId="32" borderId="43" xfId="204" applyFont="1" applyFill="1" applyBorder="1" applyAlignment="1">
      <alignment horizontal="center" vertical="center" wrapText="1"/>
    </xf>
    <xf numFmtId="44" fontId="44" fillId="33" borderId="43" xfId="204" applyFont="1" applyFill="1" applyBorder="1" applyAlignment="1">
      <alignment horizontal="center" vertical="center" wrapText="1"/>
    </xf>
    <xf numFmtId="44" fontId="44" fillId="27" borderId="43" xfId="204" applyFont="1" applyFill="1" applyBorder="1" applyAlignment="1">
      <alignment horizontal="center" vertical="center" wrapText="1"/>
    </xf>
    <xf numFmtId="44" fontId="45" fillId="32" borderId="43" xfId="204" applyFont="1" applyFill="1" applyBorder="1" applyAlignment="1">
      <alignment horizontal="center" vertical="center" wrapText="1"/>
    </xf>
    <xf numFmtId="170" fontId="4" fillId="0" borderId="0" xfId="0" applyNumberFormat="1" applyFont="1" applyProtection="1"/>
    <xf numFmtId="12" fontId="4" fillId="0" borderId="0" xfId="0" applyNumberFormat="1" applyFont="1" applyProtection="1"/>
    <xf numFmtId="12" fontId="28" fillId="0" borderId="0" xfId="0" applyNumberFormat="1" applyFont="1" applyProtection="1"/>
    <xf numFmtId="167" fontId="28" fillId="0" borderId="0" xfId="0" applyNumberFormat="1" applyFont="1" applyProtection="1"/>
    <xf numFmtId="44" fontId="4" fillId="0" borderId="0" xfId="0" applyNumberFormat="1" applyFont="1" applyProtection="1"/>
    <xf numFmtId="0" fontId="29" fillId="24" borderId="12" xfId="0" applyFont="1" applyFill="1" applyBorder="1" applyAlignment="1" applyProtection="1">
      <alignment horizontal="left" vertical="center" wrapText="1"/>
    </xf>
    <xf numFmtId="0" fontId="48" fillId="0" borderId="0" xfId="0" applyFont="1" applyProtection="1"/>
    <xf numFmtId="166" fontId="46" fillId="28" borderId="43" xfId="124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left" wrapText="1"/>
    </xf>
    <xf numFmtId="0" fontId="28" fillId="25" borderId="12" xfId="0" applyFont="1" applyFill="1" applyBorder="1" applyAlignment="1">
      <alignment horizontal="left" wrapText="1"/>
    </xf>
    <xf numFmtId="10" fontId="29" fillId="25" borderId="12" xfId="0" applyNumberFormat="1" applyFont="1" applyFill="1" applyBorder="1" applyAlignment="1">
      <alignment horizontal="right" wrapText="1"/>
    </xf>
    <xf numFmtId="0" fontId="30" fillId="28" borderId="12" xfId="0" applyFont="1" applyFill="1" applyBorder="1" applyAlignment="1">
      <alignment wrapText="1"/>
    </xf>
    <xf numFmtId="0" fontId="28" fillId="0" borderId="12" xfId="0" applyFont="1" applyBorder="1" applyAlignment="1">
      <alignment wrapText="1"/>
    </xf>
    <xf numFmtId="0" fontId="29" fillId="25" borderId="12" xfId="0" applyFont="1" applyFill="1" applyBorder="1" applyAlignment="1">
      <alignment horizontal="left" wrapText="1"/>
    </xf>
    <xf numFmtId="10" fontId="29" fillId="25" borderId="12" xfId="150" applyNumberFormat="1" applyFont="1" applyFill="1" applyBorder="1" applyAlignment="1" applyProtection="1">
      <alignment horizontal="right" wrapText="1"/>
    </xf>
    <xf numFmtId="44" fontId="44" fillId="27" borderId="32" xfId="204" applyFont="1" applyFill="1" applyBorder="1" applyAlignment="1">
      <alignment horizontal="center" vertical="center" wrapText="1"/>
    </xf>
    <xf numFmtId="44" fontId="44" fillId="27" borderId="39" xfId="204" applyFont="1" applyFill="1" applyBorder="1" applyAlignment="1">
      <alignment horizontal="center" vertical="center" wrapText="1"/>
    </xf>
    <xf numFmtId="44" fontId="41" fillId="32" borderId="43" xfId="204" applyFont="1" applyFill="1" applyBorder="1" applyAlignment="1">
      <alignment horizontal="center" vertical="center" wrapText="1"/>
    </xf>
    <xf numFmtId="0" fontId="0" fillId="0" borderId="43" xfId="0" applyBorder="1" applyAlignment="1"/>
    <xf numFmtId="166" fontId="46" fillId="28" borderId="32" xfId="124" applyFont="1" applyFill="1" applyBorder="1" applyAlignment="1">
      <alignment horizontal="center" vertical="center" wrapText="1"/>
    </xf>
    <xf numFmtId="166" fontId="46" fillId="28" borderId="39" xfId="124" applyFont="1" applyFill="1" applyBorder="1" applyAlignment="1">
      <alignment horizontal="center" vertical="center" wrapText="1"/>
    </xf>
    <xf numFmtId="0" fontId="41" fillId="32" borderId="29" xfId="203" applyFont="1" applyFill="1" applyBorder="1" applyAlignment="1">
      <alignment horizontal="center" vertical="center" wrapText="1"/>
    </xf>
    <xf numFmtId="0" fontId="41" fillId="32" borderId="30" xfId="203" applyFont="1" applyFill="1" applyBorder="1" applyAlignment="1">
      <alignment horizontal="center" vertical="center" wrapText="1"/>
    </xf>
    <xf numFmtId="0" fontId="41" fillId="32" borderId="31" xfId="203" applyFont="1" applyFill="1" applyBorder="1" applyAlignment="1">
      <alignment horizontal="center" vertical="center" wrapText="1"/>
    </xf>
    <xf numFmtId="0" fontId="42" fillId="33" borderId="32" xfId="203" applyFont="1" applyFill="1" applyBorder="1" applyAlignment="1">
      <alignment horizontal="center" vertical="center" wrapText="1"/>
    </xf>
    <xf numFmtId="0" fontId="42" fillId="33" borderId="39" xfId="203" applyFont="1" applyFill="1" applyBorder="1" applyAlignment="1">
      <alignment horizontal="center" vertical="center" wrapText="1"/>
    </xf>
    <xf numFmtId="0" fontId="41" fillId="28" borderId="32" xfId="203" applyFont="1" applyFill="1" applyBorder="1" applyAlignment="1">
      <alignment horizontal="center" vertical="center" wrapText="1"/>
    </xf>
    <xf numFmtId="0" fontId="41" fillId="28" borderId="39" xfId="203" applyFont="1" applyFill="1" applyBorder="1" applyAlignment="1">
      <alignment horizontal="center" vertical="center" wrapText="1"/>
    </xf>
    <xf numFmtId="44" fontId="44" fillId="33" borderId="32" xfId="204" applyFont="1" applyFill="1" applyBorder="1" applyAlignment="1">
      <alignment horizontal="center" vertical="center" wrapText="1"/>
    </xf>
    <xf numFmtId="44" fontId="44" fillId="33" borderId="39" xfId="204" applyFont="1" applyFill="1" applyBorder="1" applyAlignment="1">
      <alignment horizontal="center" vertical="center" wrapText="1"/>
    </xf>
    <xf numFmtId="0" fontId="42" fillId="33" borderId="37" xfId="203" applyFont="1" applyFill="1" applyBorder="1" applyAlignment="1">
      <alignment horizontal="center" vertical="center" wrapText="1"/>
    </xf>
    <xf numFmtId="4" fontId="41" fillId="33" borderId="32" xfId="204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41" fillId="32" borderId="43" xfId="203" applyFont="1" applyFill="1" applyBorder="1" applyAlignment="1">
      <alignment horizontal="center" vertical="center" wrapText="1"/>
    </xf>
    <xf numFmtId="0" fontId="29" fillId="0" borderId="12" xfId="0" applyFont="1" applyBorder="1" applyAlignment="1" applyProtection="1">
      <alignment horizontal="left" vertical="center" wrapText="1"/>
    </xf>
    <xf numFmtId="0" fontId="29" fillId="0" borderId="13" xfId="0" applyFont="1" applyBorder="1" applyAlignment="1" applyProtection="1">
      <alignment horizontal="left" vertical="center" wrapText="1"/>
    </xf>
    <xf numFmtId="14" fontId="28" fillId="31" borderId="12" xfId="0" applyNumberFormat="1" applyFont="1" applyFill="1" applyBorder="1" applyAlignment="1" applyProtection="1">
      <alignment horizontal="center" vertical="center" wrapText="1"/>
    </xf>
    <xf numFmtId="14" fontId="28" fillId="31" borderId="13" xfId="0" applyNumberFormat="1" applyFont="1" applyFill="1" applyBorder="1" applyAlignment="1" applyProtection="1">
      <alignment horizontal="center" vertical="center" wrapText="1"/>
    </xf>
    <xf numFmtId="167" fontId="28" fillId="31" borderId="12" xfId="0" applyNumberFormat="1" applyFont="1" applyFill="1" applyBorder="1" applyAlignment="1" applyProtection="1">
      <alignment horizontal="center"/>
    </xf>
    <xf numFmtId="167" fontId="28" fillId="31" borderId="13" xfId="0" applyNumberFormat="1" applyFont="1" applyFill="1" applyBorder="1" applyAlignment="1" applyProtection="1">
      <alignment horizontal="center"/>
    </xf>
    <xf numFmtId="0" fontId="29" fillId="0" borderId="17" xfId="0" applyFont="1" applyFill="1" applyBorder="1" applyAlignment="1" applyProtection="1">
      <alignment horizontal="center"/>
    </xf>
    <xf numFmtId="0" fontId="32" fillId="27" borderId="18" xfId="0" applyFont="1" applyFill="1" applyBorder="1" applyAlignment="1">
      <alignment horizontal="left"/>
    </xf>
    <xf numFmtId="0" fontId="32" fillId="24" borderId="18" xfId="0" applyFont="1" applyFill="1" applyBorder="1" applyAlignment="1">
      <alignment horizontal="left"/>
    </xf>
    <xf numFmtId="0" fontId="29" fillId="29" borderId="19" xfId="0" applyFont="1" applyFill="1" applyBorder="1" applyAlignment="1">
      <alignment horizontal="left"/>
    </xf>
    <xf numFmtId="0" fontId="29" fillId="0" borderId="23" xfId="0" applyFont="1" applyBorder="1" applyAlignment="1" applyProtection="1">
      <alignment horizontal="center" vertical="center" wrapText="1"/>
    </xf>
    <xf numFmtId="0" fontId="29" fillId="0" borderId="17" xfId="0" applyFont="1" applyBorder="1" applyAlignment="1" applyProtection="1">
      <alignment horizontal="center" vertical="center" wrapText="1"/>
    </xf>
    <xf numFmtId="0" fontId="29" fillId="0" borderId="24" xfId="0" applyFont="1" applyBorder="1" applyAlignment="1" applyProtection="1">
      <alignment horizontal="center" vertical="center" wrapText="1"/>
    </xf>
    <xf numFmtId="0" fontId="29" fillId="0" borderId="20" xfId="0" applyFont="1" applyBorder="1" applyAlignment="1" applyProtection="1">
      <alignment horizontal="center" vertical="center" wrapText="1"/>
    </xf>
    <xf numFmtId="0" fontId="29" fillId="0" borderId="21" xfId="0" applyFont="1" applyBorder="1" applyAlignment="1" applyProtection="1">
      <alignment horizontal="center" vertical="center" wrapText="1"/>
    </xf>
    <xf numFmtId="0" fontId="29" fillId="0" borderId="22" xfId="0" applyFont="1" applyBorder="1" applyAlignment="1" applyProtection="1">
      <alignment horizontal="center" vertical="center" wrapText="1"/>
    </xf>
    <xf numFmtId="49" fontId="28" fillId="31" borderId="12" xfId="0" applyNumberFormat="1" applyFont="1" applyFill="1" applyBorder="1" applyAlignment="1" applyProtection="1">
      <alignment horizontal="center" vertical="center"/>
    </xf>
    <xf numFmtId="0" fontId="28" fillId="31" borderId="13" xfId="0" applyFont="1" applyFill="1" applyBorder="1" applyAlignment="1" applyProtection="1">
      <alignment horizontal="center" vertical="center"/>
    </xf>
    <xf numFmtId="49" fontId="29" fillId="0" borderId="14" xfId="0" applyNumberFormat="1" applyFont="1" applyBorder="1" applyAlignment="1" applyProtection="1">
      <alignment horizontal="center" vertical="center"/>
    </xf>
    <xf numFmtId="0" fontId="29" fillId="24" borderId="12" xfId="0" applyFont="1" applyFill="1" applyBorder="1" applyAlignment="1" applyProtection="1">
      <alignment horizontal="left" vertical="center" wrapText="1"/>
    </xf>
    <xf numFmtId="0" fontId="29" fillId="24" borderId="13" xfId="0" applyFont="1" applyFill="1" applyBorder="1" applyAlignment="1" applyProtection="1">
      <alignment horizontal="left" vertical="center" wrapText="1"/>
    </xf>
    <xf numFmtId="0" fontId="29" fillId="30" borderId="12" xfId="0" applyFont="1" applyFill="1" applyBorder="1" applyAlignment="1" applyProtection="1">
      <alignment horizontal="center" vertical="center"/>
    </xf>
    <xf numFmtId="0" fontId="29" fillId="30" borderId="13" xfId="0" applyFont="1" applyFill="1" applyBorder="1" applyAlignment="1" applyProtection="1">
      <alignment horizontal="center" vertical="center"/>
    </xf>
    <xf numFmtId="0" fontId="28" fillId="0" borderId="12" xfId="0" applyFont="1" applyBorder="1" applyAlignment="1" applyProtection="1">
      <alignment horizontal="left"/>
    </xf>
    <xf numFmtId="0" fontId="28" fillId="0" borderId="13" xfId="0" applyFont="1" applyBorder="1" applyAlignment="1" applyProtection="1">
      <alignment horizontal="left"/>
    </xf>
    <xf numFmtId="167" fontId="28" fillId="31" borderId="11" xfId="0" applyNumberFormat="1" applyFont="1" applyFill="1" applyBorder="1" applyAlignment="1" applyProtection="1">
      <alignment horizontal="right"/>
    </xf>
    <xf numFmtId="0" fontId="29" fillId="0" borderId="12" xfId="0" applyFont="1" applyFill="1" applyBorder="1" applyAlignment="1" applyProtection="1">
      <alignment horizontal="center"/>
    </xf>
    <xf numFmtId="0" fontId="29" fillId="0" borderId="14" xfId="0" applyFont="1" applyFill="1" applyBorder="1" applyAlignment="1" applyProtection="1">
      <alignment horizontal="center"/>
    </xf>
    <xf numFmtId="0" fontId="28" fillId="0" borderId="26" xfId="0" applyFont="1" applyBorder="1" applyAlignment="1" applyProtection="1">
      <alignment horizontal="center" vertical="center"/>
    </xf>
    <xf numFmtId="0" fontId="28" fillId="0" borderId="27" xfId="0" applyFont="1" applyBorder="1" applyAlignment="1" applyProtection="1">
      <alignment horizontal="center" vertical="center"/>
    </xf>
    <xf numFmtId="14" fontId="28" fillId="0" borderId="26" xfId="0" applyNumberFormat="1" applyFont="1" applyFill="1" applyBorder="1" applyAlignment="1" applyProtection="1">
      <alignment horizontal="center" vertical="center"/>
    </xf>
    <xf numFmtId="0" fontId="28" fillId="0" borderId="27" xfId="0" applyFont="1" applyFill="1" applyBorder="1" applyAlignment="1" applyProtection="1">
      <alignment horizontal="center" vertical="center"/>
    </xf>
    <xf numFmtId="0" fontId="28" fillId="0" borderId="26" xfId="0" applyFont="1" applyFill="1" applyBorder="1" applyAlignment="1" applyProtection="1">
      <alignment horizontal="center" vertical="center"/>
    </xf>
    <xf numFmtId="0" fontId="29" fillId="0" borderId="12" xfId="0" applyFont="1" applyFill="1" applyBorder="1" applyAlignment="1" applyProtection="1">
      <alignment horizontal="center" wrapText="1"/>
    </xf>
    <xf numFmtId="0" fontId="29" fillId="0" borderId="14" xfId="0" applyFont="1" applyFill="1" applyBorder="1" applyAlignment="1" applyProtection="1">
      <alignment horizontal="center" wrapText="1"/>
    </xf>
    <xf numFmtId="170" fontId="28" fillId="0" borderId="12" xfId="124" applyNumberFormat="1" applyFont="1" applyFill="1" applyBorder="1" applyAlignment="1" applyProtection="1">
      <alignment horizontal="center" vertical="center"/>
    </xf>
    <xf numFmtId="170" fontId="28" fillId="0" borderId="28" xfId="124" applyNumberFormat="1" applyFont="1" applyFill="1" applyBorder="1" applyAlignment="1" applyProtection="1">
      <alignment horizontal="center" vertical="center"/>
    </xf>
    <xf numFmtId="170" fontId="28" fillId="31" borderId="12" xfId="124" applyNumberFormat="1" applyFont="1" applyFill="1" applyBorder="1" applyAlignment="1" applyProtection="1">
      <alignment horizontal="right"/>
    </xf>
    <xf numFmtId="170" fontId="25" fillId="0" borderId="13" xfId="124" applyNumberFormat="1" applyFont="1" applyBorder="1" applyAlignment="1">
      <alignment horizontal="right"/>
    </xf>
    <xf numFmtId="167" fontId="29" fillId="25" borderId="12" xfId="0" applyNumberFormat="1" applyFont="1" applyFill="1" applyBorder="1" applyAlignment="1" applyProtection="1">
      <alignment horizontal="right"/>
    </xf>
    <xf numFmtId="0" fontId="0" fillId="0" borderId="13" xfId="0" applyBorder="1" applyAlignment="1">
      <alignment horizontal="right"/>
    </xf>
    <xf numFmtId="49" fontId="29" fillId="0" borderId="14" xfId="0" applyNumberFormat="1" applyFont="1" applyBorder="1" applyAlignment="1" applyProtection="1">
      <alignment horizontal="center" vertical="justify"/>
    </xf>
    <xf numFmtId="167" fontId="28" fillId="31" borderId="12" xfId="0" applyNumberFormat="1" applyFont="1" applyFill="1" applyBorder="1" applyAlignment="1" applyProtection="1">
      <alignment horizontal="right"/>
    </xf>
    <xf numFmtId="167" fontId="28" fillId="31" borderId="13" xfId="0" applyNumberFormat="1" applyFont="1" applyFill="1" applyBorder="1" applyAlignment="1" applyProtection="1">
      <alignment horizontal="right"/>
    </xf>
    <xf numFmtId="168" fontId="28" fillId="0" borderId="12" xfId="150" applyNumberFormat="1" applyFont="1" applyBorder="1" applyAlignment="1" applyProtection="1">
      <alignment horizontal="left"/>
    </xf>
    <xf numFmtId="168" fontId="28" fillId="0" borderId="13" xfId="150" applyNumberFormat="1" applyFont="1" applyBorder="1" applyAlignment="1" applyProtection="1">
      <alignment horizontal="left"/>
    </xf>
    <xf numFmtId="0" fontId="29" fillId="25" borderId="12" xfId="0" applyFont="1" applyFill="1" applyBorder="1" applyAlignment="1" applyProtection="1">
      <alignment horizontal="left" wrapText="1"/>
    </xf>
    <xf numFmtId="0" fontId="29" fillId="25" borderId="13" xfId="0" applyFont="1" applyFill="1" applyBorder="1" applyAlignment="1" applyProtection="1">
      <alignment horizontal="left" wrapText="1"/>
    </xf>
    <xf numFmtId="167" fontId="29" fillId="26" borderId="11" xfId="0" applyNumberFormat="1" applyFont="1" applyFill="1" applyBorder="1" applyAlignment="1" applyProtection="1">
      <alignment horizontal="right"/>
    </xf>
    <xf numFmtId="0" fontId="4" fillId="29" borderId="10" xfId="0" applyFont="1" applyFill="1" applyBorder="1" applyAlignment="1" applyProtection="1">
      <alignment horizontal="center"/>
    </xf>
    <xf numFmtId="0" fontId="29" fillId="0" borderId="12" xfId="0" applyFont="1" applyBorder="1" applyAlignment="1" applyProtection="1">
      <alignment horizontal="center" wrapText="1"/>
    </xf>
    <xf numFmtId="0" fontId="29" fillId="0" borderId="14" xfId="0" applyFont="1" applyBorder="1" applyAlignment="1" applyProtection="1">
      <alignment horizontal="center" wrapText="1"/>
    </xf>
    <xf numFmtId="0" fontId="29" fillId="0" borderId="13" xfId="0" applyFont="1" applyBorder="1" applyAlignment="1" applyProtection="1">
      <alignment horizontal="center" wrapText="1"/>
    </xf>
    <xf numFmtId="0" fontId="28" fillId="0" borderId="12" xfId="0" applyFont="1" applyBorder="1" applyAlignment="1" applyProtection="1">
      <alignment horizontal="center" wrapText="1"/>
    </xf>
    <xf numFmtId="0" fontId="28" fillId="0" borderId="14" xfId="0" applyFont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wrapText="1"/>
    </xf>
    <xf numFmtId="167" fontId="28" fillId="31" borderId="12" xfId="0" applyNumberFormat="1" applyFont="1" applyFill="1" applyBorder="1" applyAlignment="1" applyProtection="1">
      <alignment horizontal="right" vertical="center"/>
    </xf>
    <xf numFmtId="0" fontId="0" fillId="0" borderId="13" xfId="0" applyBorder="1" applyAlignment="1">
      <alignment horizontal="right" vertical="center"/>
    </xf>
    <xf numFmtId="0" fontId="28" fillId="0" borderId="12" xfId="0" applyFont="1" applyBorder="1" applyAlignment="1" applyProtection="1">
      <alignment horizontal="left" vertical="center" wrapText="1"/>
    </xf>
    <xf numFmtId="0" fontId="28" fillId="0" borderId="13" xfId="0" applyFont="1" applyBorder="1" applyAlignment="1" applyProtection="1">
      <alignment horizontal="left" vertical="center" wrapText="1"/>
    </xf>
    <xf numFmtId="0" fontId="28" fillId="0" borderId="12" xfId="0" applyFont="1" applyBorder="1" applyAlignment="1" applyProtection="1">
      <alignment horizontal="left" wrapText="1"/>
    </xf>
    <xf numFmtId="0" fontId="28" fillId="0" borderId="13" xfId="0" applyFont="1" applyBorder="1" applyAlignment="1" applyProtection="1">
      <alignment horizontal="left" wrapText="1"/>
    </xf>
    <xf numFmtId="0" fontId="29" fillId="25" borderId="12" xfId="0" applyFont="1" applyFill="1" applyBorder="1" applyAlignment="1" applyProtection="1">
      <alignment horizontal="left"/>
    </xf>
    <xf numFmtId="0" fontId="29" fillId="25" borderId="13" xfId="0" applyFont="1" applyFill="1" applyBorder="1" applyAlignment="1" applyProtection="1">
      <alignment horizontal="left"/>
    </xf>
    <xf numFmtId="0" fontId="28" fillId="0" borderId="14" xfId="0" applyFont="1" applyBorder="1" applyAlignment="1" applyProtection="1">
      <alignment horizontal="left" wrapText="1"/>
    </xf>
    <xf numFmtId="0" fontId="29" fillId="0" borderId="12" xfId="0" applyFont="1" applyBorder="1" applyAlignment="1" applyProtection="1">
      <alignment horizontal="center" vertical="center" wrapText="1"/>
    </xf>
    <xf numFmtId="0" fontId="29" fillId="0" borderId="13" xfId="0" applyFont="1" applyBorder="1" applyAlignment="1" applyProtection="1">
      <alignment horizontal="center" vertical="center" wrapText="1"/>
    </xf>
    <xf numFmtId="167" fontId="29" fillId="31" borderId="12" xfId="0" applyNumberFormat="1" applyFont="1" applyFill="1" applyBorder="1" applyAlignment="1" applyProtection="1">
      <alignment horizontal="right" vertical="center"/>
    </xf>
    <xf numFmtId="167" fontId="29" fillId="31" borderId="13" xfId="0" applyNumberFormat="1" applyFont="1" applyFill="1" applyBorder="1" applyAlignment="1" applyProtection="1">
      <alignment horizontal="right" vertical="center"/>
    </xf>
    <xf numFmtId="167" fontId="40" fillId="31" borderId="12" xfId="0" applyNumberFormat="1" applyFont="1" applyFill="1" applyBorder="1" applyAlignment="1" applyProtection="1">
      <alignment horizontal="right" vertical="center"/>
    </xf>
    <xf numFmtId="0" fontId="47" fillId="0" borderId="13" xfId="0" applyFont="1" applyBorder="1" applyAlignment="1">
      <alignment horizontal="right" vertical="center"/>
    </xf>
    <xf numFmtId="167" fontId="29" fillId="25" borderId="13" xfId="0" applyNumberFormat="1" applyFont="1" applyFill="1" applyBorder="1" applyAlignment="1" applyProtection="1">
      <alignment horizontal="right"/>
    </xf>
    <xf numFmtId="170" fontId="5" fillId="0" borderId="13" xfId="124" applyNumberFormat="1" applyFont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0" fillId="0" borderId="43" xfId="0" applyBorder="1" applyAlignment="1">
      <alignment horizontal="center"/>
    </xf>
    <xf numFmtId="166" fontId="0" fillId="0" borderId="43" xfId="124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4" fontId="0" fillId="0" borderId="43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3" xfId="0" applyBorder="1" applyAlignment="1">
      <alignment horizontal="center" wrapText="1"/>
    </xf>
    <xf numFmtId="0" fontId="5" fillId="0" borderId="43" xfId="0" applyFont="1" applyBorder="1" applyAlignment="1">
      <alignment horizontal="center" wrapText="1"/>
    </xf>
    <xf numFmtId="4" fontId="34" fillId="0" borderId="32" xfId="0" applyNumberFormat="1" applyFont="1" applyBorder="1" applyAlignment="1">
      <alignment horizontal="center" vertical="center"/>
    </xf>
    <xf numFmtId="4" fontId="34" fillId="0" borderId="39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/>
    </xf>
    <xf numFmtId="0" fontId="34" fillId="0" borderId="41" xfId="0" applyFont="1" applyBorder="1" applyAlignment="1">
      <alignment horizontal="center"/>
    </xf>
    <xf numFmtId="0" fontId="33" fillId="32" borderId="29" xfId="0" applyFont="1" applyFill="1" applyBorder="1" applyAlignment="1">
      <alignment horizontal="center" vertical="center" wrapText="1"/>
    </xf>
    <xf numFmtId="0" fontId="33" fillId="32" borderId="30" xfId="0" applyFont="1" applyFill="1" applyBorder="1" applyAlignment="1">
      <alignment horizontal="center" vertical="center" wrapText="1"/>
    </xf>
    <xf numFmtId="0" fontId="33" fillId="32" borderId="31" xfId="0" applyFont="1" applyFill="1" applyBorder="1" applyAlignment="1">
      <alignment horizontal="center" vertical="center" wrapText="1"/>
    </xf>
    <xf numFmtId="0" fontId="33" fillId="32" borderId="29" xfId="0" applyFont="1" applyFill="1" applyBorder="1" applyAlignment="1">
      <alignment horizontal="center" vertical="center"/>
    </xf>
    <xf numFmtId="0" fontId="33" fillId="32" borderId="30" xfId="0" applyFont="1" applyFill="1" applyBorder="1" applyAlignment="1">
      <alignment horizontal="center" vertical="center"/>
    </xf>
    <xf numFmtId="0" fontId="33" fillId="32" borderId="31" xfId="0" applyFont="1" applyFill="1" applyBorder="1" applyAlignment="1">
      <alignment horizontal="center" vertical="center"/>
    </xf>
    <xf numFmtId="0" fontId="34" fillId="0" borderId="40" xfId="0" quotePrefix="1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/>
    </xf>
    <xf numFmtId="0" fontId="37" fillId="0" borderId="34" xfId="0" applyFont="1" applyBorder="1" applyAlignment="1">
      <alignment horizontal="center"/>
    </xf>
    <xf numFmtId="0" fontId="37" fillId="0" borderId="35" xfId="0" applyFont="1" applyBorder="1" applyAlignment="1">
      <alignment horizontal="center"/>
    </xf>
    <xf numFmtId="171" fontId="34" fillId="0" borderId="43" xfId="0" applyNumberFormat="1" applyFont="1" applyBorder="1" applyAlignment="1">
      <alignment horizontal="center" vertical="center"/>
    </xf>
    <xf numFmtId="3" fontId="35" fillId="0" borderId="32" xfId="0" applyNumberFormat="1" applyFont="1" applyBorder="1" applyAlignment="1">
      <alignment horizontal="center" vertical="center"/>
    </xf>
    <xf numFmtId="3" fontId="35" fillId="0" borderId="39" xfId="0" applyNumberFormat="1" applyFont="1" applyBorder="1" applyAlignment="1">
      <alignment horizontal="center" vertical="center"/>
    </xf>
    <xf numFmtId="167" fontId="35" fillId="0" borderId="32" xfId="0" applyNumberFormat="1" applyFont="1" applyBorder="1" applyAlignment="1">
      <alignment horizontal="center" vertical="center"/>
    </xf>
    <xf numFmtId="167" fontId="35" fillId="0" borderId="39" xfId="0" applyNumberFormat="1" applyFont="1" applyBorder="1" applyAlignment="1">
      <alignment horizontal="center" vertical="center"/>
    </xf>
    <xf numFmtId="172" fontId="38" fillId="0" borderId="32" xfId="201" applyNumberFormat="1" applyFont="1" applyFill="1" applyBorder="1" applyAlignment="1" applyProtection="1">
      <alignment horizontal="center" vertical="center"/>
    </xf>
    <xf numFmtId="172" fontId="38" fillId="0" borderId="39" xfId="201" applyNumberFormat="1" applyFont="1" applyFill="1" applyBorder="1" applyAlignment="1" applyProtection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4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39" xfId="0" applyFont="1" applyBorder="1" applyAlignment="1">
      <alignment horizontal="center" vertical="center"/>
    </xf>
    <xf numFmtId="49" fontId="34" fillId="0" borderId="33" xfId="0" applyNumberFormat="1" applyFont="1" applyBorder="1" applyAlignment="1">
      <alignment horizontal="center" vertical="center"/>
    </xf>
    <xf numFmtId="49" fontId="34" fillId="0" borderId="34" xfId="0" applyNumberFormat="1" applyFont="1" applyBorder="1" applyAlignment="1">
      <alignment horizontal="center" vertical="center"/>
    </xf>
    <xf numFmtId="49" fontId="34" fillId="0" borderId="35" xfId="0" applyNumberFormat="1" applyFont="1" applyBorder="1" applyAlignment="1">
      <alignment horizontal="center" vertical="center"/>
    </xf>
    <xf numFmtId="49" fontId="34" fillId="0" borderId="36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horizontal="center" vertical="center"/>
    </xf>
    <xf numFmtId="49" fontId="34" fillId="0" borderId="38" xfId="0" applyNumberFormat="1" applyFont="1" applyBorder="1" applyAlignment="1">
      <alignment horizontal="center" vertical="center"/>
    </xf>
    <xf numFmtId="49" fontId="34" fillId="0" borderId="40" xfId="0" applyNumberFormat="1" applyFont="1" applyBorder="1" applyAlignment="1">
      <alignment horizontal="center" vertical="center"/>
    </xf>
    <xf numFmtId="49" fontId="34" fillId="0" borderId="41" xfId="0" applyNumberFormat="1" applyFont="1" applyBorder="1" applyAlignment="1">
      <alignment horizontal="center" vertical="center"/>
    </xf>
    <xf numFmtId="49" fontId="34" fillId="0" borderId="42" xfId="0" applyNumberFormat="1" applyFont="1" applyBorder="1" applyAlignment="1">
      <alignment horizontal="center" vertical="center"/>
    </xf>
    <xf numFmtId="0" fontId="33" fillId="32" borderId="43" xfId="0" applyFont="1" applyFill="1" applyBorder="1" applyAlignment="1">
      <alignment horizontal="center" vertical="center" wrapText="1"/>
    </xf>
    <xf numFmtId="4" fontId="35" fillId="0" borderId="32" xfId="0" applyNumberFormat="1" applyFont="1" applyBorder="1" applyAlignment="1" applyProtection="1">
      <alignment horizontal="center" vertical="center"/>
      <protection locked="0"/>
    </xf>
    <xf numFmtId="4" fontId="35" fillId="0" borderId="39" xfId="0" applyNumberFormat="1" applyFont="1" applyBorder="1" applyAlignment="1" applyProtection="1">
      <alignment horizontal="center" vertical="center"/>
      <protection locked="0"/>
    </xf>
    <xf numFmtId="4" fontId="35" fillId="0" borderId="32" xfId="0" applyNumberFormat="1" applyFont="1" applyBorder="1" applyAlignment="1">
      <alignment horizontal="center" vertical="center"/>
    </xf>
    <xf numFmtId="4" fontId="35" fillId="0" borderId="39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0" fillId="0" borderId="43" xfId="0" applyBorder="1"/>
    <xf numFmtId="166" fontId="49" fillId="34" borderId="43" xfId="124" applyFont="1" applyFill="1" applyBorder="1" applyAlignment="1" applyProtection="1"/>
    <xf numFmtId="166" fontId="39" fillId="34" borderId="43" xfId="124" applyFont="1" applyFill="1" applyBorder="1" applyAlignment="1"/>
    <xf numFmtId="166" fontId="49" fillId="34" borderId="29" xfId="0" applyNumberFormat="1" applyFont="1" applyFill="1" applyBorder="1" applyAlignment="1" applyProtection="1"/>
    <xf numFmtId="0" fontId="49" fillId="34" borderId="31" xfId="0" applyFont="1" applyFill="1" applyBorder="1" applyAlignment="1" applyProtection="1"/>
    <xf numFmtId="166" fontId="49" fillId="34" borderId="43" xfId="124" applyFont="1" applyFill="1" applyBorder="1" applyAlignment="1" applyProtection="1">
      <alignment vertical="center"/>
    </xf>
    <xf numFmtId="166" fontId="39" fillId="34" borderId="43" xfId="124" applyFont="1" applyFill="1" applyBorder="1" applyAlignment="1">
      <alignment vertical="center"/>
    </xf>
    <xf numFmtId="166" fontId="49" fillId="34" borderId="33" xfId="124" applyFont="1" applyFill="1" applyBorder="1" applyAlignment="1" applyProtection="1">
      <alignment vertical="center"/>
    </xf>
    <xf numFmtId="166" fontId="39" fillId="34" borderId="35" xfId="124" applyFont="1" applyFill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2" xfId="0" applyBorder="1" applyAlignment="1">
      <alignment vertical="center"/>
    </xf>
  </cellXfs>
  <cellStyles count="215">
    <cellStyle name="20% - Ênfase1 2" xfId="1" xr:uid="{00000000-0005-0000-0000-000000000000}"/>
    <cellStyle name="20% - Ênfase1 2 2" xfId="2" xr:uid="{00000000-0005-0000-0000-000001000000}"/>
    <cellStyle name="20% - Ênfase1 3" xfId="3" xr:uid="{00000000-0005-0000-0000-000002000000}"/>
    <cellStyle name="20% - Ênfase1 3 2" xfId="4" xr:uid="{00000000-0005-0000-0000-000003000000}"/>
    <cellStyle name="20% - Ênfase2 2" xfId="5" xr:uid="{00000000-0005-0000-0000-000004000000}"/>
    <cellStyle name="20% - Ênfase2 2 2" xfId="6" xr:uid="{00000000-0005-0000-0000-000005000000}"/>
    <cellStyle name="20% - Ênfase2 3" xfId="7" xr:uid="{00000000-0005-0000-0000-000006000000}"/>
    <cellStyle name="20% - Ênfase2 3 2" xfId="8" xr:uid="{00000000-0005-0000-0000-000007000000}"/>
    <cellStyle name="20% - Ênfase3 2" xfId="9" xr:uid="{00000000-0005-0000-0000-000008000000}"/>
    <cellStyle name="20% - Ênfase3 2 2" xfId="10" xr:uid="{00000000-0005-0000-0000-000009000000}"/>
    <cellStyle name="20% - Ênfase3 3" xfId="11" xr:uid="{00000000-0005-0000-0000-00000A000000}"/>
    <cellStyle name="20% - Ênfase3 3 2" xfId="12" xr:uid="{00000000-0005-0000-0000-00000B000000}"/>
    <cellStyle name="20% - Ênfase4 2" xfId="13" xr:uid="{00000000-0005-0000-0000-00000C000000}"/>
    <cellStyle name="20% - Ênfase4 2 2" xfId="14" xr:uid="{00000000-0005-0000-0000-00000D000000}"/>
    <cellStyle name="20% - Ênfase4 3" xfId="15" xr:uid="{00000000-0005-0000-0000-00000E000000}"/>
    <cellStyle name="20% - Ênfase4 3 2" xfId="16" xr:uid="{00000000-0005-0000-0000-00000F000000}"/>
    <cellStyle name="20% - Ênfase5 2" xfId="17" xr:uid="{00000000-0005-0000-0000-000010000000}"/>
    <cellStyle name="20% - Ênfase5 2 2" xfId="18" xr:uid="{00000000-0005-0000-0000-000011000000}"/>
    <cellStyle name="20% - Ênfase5 3" xfId="19" xr:uid="{00000000-0005-0000-0000-000012000000}"/>
    <cellStyle name="20% - Ênfase5 3 2" xfId="20" xr:uid="{00000000-0005-0000-0000-000013000000}"/>
    <cellStyle name="20% - Ênfase6 2" xfId="21" xr:uid="{00000000-0005-0000-0000-000014000000}"/>
    <cellStyle name="20% - Ênfase6 2 2" xfId="22" xr:uid="{00000000-0005-0000-0000-000015000000}"/>
    <cellStyle name="20% - Ênfase6 3" xfId="23" xr:uid="{00000000-0005-0000-0000-000016000000}"/>
    <cellStyle name="20% - Ênfase6 3 2" xfId="24" xr:uid="{00000000-0005-0000-0000-000017000000}"/>
    <cellStyle name="40% - Ênfase1 2" xfId="25" xr:uid="{00000000-0005-0000-0000-000018000000}"/>
    <cellStyle name="40% - Ênfase1 2 2" xfId="26" xr:uid="{00000000-0005-0000-0000-000019000000}"/>
    <cellStyle name="40% - Ênfase1 3" xfId="27" xr:uid="{00000000-0005-0000-0000-00001A000000}"/>
    <cellStyle name="40% - Ênfase1 3 2" xfId="28" xr:uid="{00000000-0005-0000-0000-00001B000000}"/>
    <cellStyle name="40% - Ênfase2 2" xfId="29" xr:uid="{00000000-0005-0000-0000-00001C000000}"/>
    <cellStyle name="40% - Ênfase2 2 2" xfId="30" xr:uid="{00000000-0005-0000-0000-00001D000000}"/>
    <cellStyle name="40% - Ênfase2 3" xfId="31" xr:uid="{00000000-0005-0000-0000-00001E000000}"/>
    <cellStyle name="40% - Ênfase2 3 2" xfId="32" xr:uid="{00000000-0005-0000-0000-00001F000000}"/>
    <cellStyle name="40% - Ênfase3 2" xfId="33" xr:uid="{00000000-0005-0000-0000-000020000000}"/>
    <cellStyle name="40% - Ênfase3 2 2" xfId="34" xr:uid="{00000000-0005-0000-0000-000021000000}"/>
    <cellStyle name="40% - Ênfase3 3" xfId="35" xr:uid="{00000000-0005-0000-0000-000022000000}"/>
    <cellStyle name="40% - Ênfase3 3 2" xfId="36" xr:uid="{00000000-0005-0000-0000-000023000000}"/>
    <cellStyle name="40% - Ênfase4 2" xfId="37" xr:uid="{00000000-0005-0000-0000-000024000000}"/>
    <cellStyle name="40% - Ênfase4 2 2" xfId="38" xr:uid="{00000000-0005-0000-0000-000025000000}"/>
    <cellStyle name="40% - Ênfase4 3" xfId="39" xr:uid="{00000000-0005-0000-0000-000026000000}"/>
    <cellStyle name="40% - Ênfase4 3 2" xfId="40" xr:uid="{00000000-0005-0000-0000-000027000000}"/>
    <cellStyle name="40% - Ênfase5 2" xfId="41" xr:uid="{00000000-0005-0000-0000-000028000000}"/>
    <cellStyle name="40% - Ênfase5 2 2" xfId="42" xr:uid="{00000000-0005-0000-0000-000029000000}"/>
    <cellStyle name="40% - Ênfase5 3" xfId="43" xr:uid="{00000000-0005-0000-0000-00002A000000}"/>
    <cellStyle name="40% - Ênfase5 3 2" xfId="44" xr:uid="{00000000-0005-0000-0000-00002B000000}"/>
    <cellStyle name="40% - Ênfase6 2" xfId="45" xr:uid="{00000000-0005-0000-0000-00002C000000}"/>
    <cellStyle name="40% - Ênfase6 2 2" xfId="46" xr:uid="{00000000-0005-0000-0000-00002D000000}"/>
    <cellStyle name="40% - Ênfase6 3" xfId="47" xr:uid="{00000000-0005-0000-0000-00002E000000}"/>
    <cellStyle name="40% - Ênfase6 3 2" xfId="48" xr:uid="{00000000-0005-0000-0000-00002F000000}"/>
    <cellStyle name="60% - Ênfase1 2" xfId="49" xr:uid="{00000000-0005-0000-0000-000030000000}"/>
    <cellStyle name="60% - Ênfase1 2 2" xfId="50" xr:uid="{00000000-0005-0000-0000-000031000000}"/>
    <cellStyle name="60% - Ênfase1 3" xfId="51" xr:uid="{00000000-0005-0000-0000-000032000000}"/>
    <cellStyle name="60% - Ênfase1 3 2" xfId="52" xr:uid="{00000000-0005-0000-0000-000033000000}"/>
    <cellStyle name="60% - Ênfase2 2" xfId="53" xr:uid="{00000000-0005-0000-0000-000034000000}"/>
    <cellStyle name="60% - Ênfase2 2 2" xfId="54" xr:uid="{00000000-0005-0000-0000-000035000000}"/>
    <cellStyle name="60% - Ênfase2 3" xfId="55" xr:uid="{00000000-0005-0000-0000-000036000000}"/>
    <cellStyle name="60% - Ênfase2 3 2" xfId="56" xr:uid="{00000000-0005-0000-0000-000037000000}"/>
    <cellStyle name="60% - Ênfase3 2" xfId="57" xr:uid="{00000000-0005-0000-0000-000038000000}"/>
    <cellStyle name="60% - Ênfase3 2 2" xfId="58" xr:uid="{00000000-0005-0000-0000-000039000000}"/>
    <cellStyle name="60% - Ênfase3 3" xfId="59" xr:uid="{00000000-0005-0000-0000-00003A000000}"/>
    <cellStyle name="60% - Ênfase3 3 2" xfId="60" xr:uid="{00000000-0005-0000-0000-00003B000000}"/>
    <cellStyle name="60% - Ênfase4 2" xfId="61" xr:uid="{00000000-0005-0000-0000-00003C000000}"/>
    <cellStyle name="60% - Ênfase4 2 2" xfId="62" xr:uid="{00000000-0005-0000-0000-00003D000000}"/>
    <cellStyle name="60% - Ênfase4 3" xfId="63" xr:uid="{00000000-0005-0000-0000-00003E000000}"/>
    <cellStyle name="60% - Ênfase4 3 2" xfId="64" xr:uid="{00000000-0005-0000-0000-00003F000000}"/>
    <cellStyle name="60% - Ênfase5 2" xfId="65" xr:uid="{00000000-0005-0000-0000-000040000000}"/>
    <cellStyle name="60% - Ênfase5 2 2" xfId="66" xr:uid="{00000000-0005-0000-0000-000041000000}"/>
    <cellStyle name="60% - Ênfase5 3" xfId="67" xr:uid="{00000000-0005-0000-0000-000042000000}"/>
    <cellStyle name="60% - Ênfase5 3 2" xfId="68" xr:uid="{00000000-0005-0000-0000-000043000000}"/>
    <cellStyle name="60% - Ênfase6 2" xfId="69" xr:uid="{00000000-0005-0000-0000-000044000000}"/>
    <cellStyle name="60% - Ênfase6 2 2" xfId="70" xr:uid="{00000000-0005-0000-0000-000045000000}"/>
    <cellStyle name="60% - Ênfase6 3" xfId="71" xr:uid="{00000000-0005-0000-0000-000046000000}"/>
    <cellStyle name="60% - Ênfase6 3 2" xfId="72" xr:uid="{00000000-0005-0000-0000-000047000000}"/>
    <cellStyle name="Bom 2" xfId="73" xr:uid="{00000000-0005-0000-0000-000048000000}"/>
    <cellStyle name="Bom 2 2" xfId="74" xr:uid="{00000000-0005-0000-0000-000049000000}"/>
    <cellStyle name="Bom 3" xfId="75" xr:uid="{00000000-0005-0000-0000-00004A000000}"/>
    <cellStyle name="Bom 3 2" xfId="76" xr:uid="{00000000-0005-0000-0000-00004B000000}"/>
    <cellStyle name="Cálculo 2" xfId="77" xr:uid="{00000000-0005-0000-0000-00004C000000}"/>
    <cellStyle name="Cálculo 2 2" xfId="78" xr:uid="{00000000-0005-0000-0000-00004D000000}"/>
    <cellStyle name="Cálculo 3" xfId="79" xr:uid="{00000000-0005-0000-0000-00004E000000}"/>
    <cellStyle name="Cálculo 3 2" xfId="80" xr:uid="{00000000-0005-0000-0000-00004F000000}"/>
    <cellStyle name="Cancel" xfId="81" xr:uid="{00000000-0005-0000-0000-000050000000}"/>
    <cellStyle name="Cancel 2" xfId="82" xr:uid="{00000000-0005-0000-0000-000051000000}"/>
    <cellStyle name="Cancel 3" xfId="83" xr:uid="{00000000-0005-0000-0000-000052000000}"/>
    <cellStyle name="Célula de Verificação 2" xfId="84" xr:uid="{00000000-0005-0000-0000-000053000000}"/>
    <cellStyle name="Célula de Verificação 2 2" xfId="85" xr:uid="{00000000-0005-0000-0000-000054000000}"/>
    <cellStyle name="Célula de Verificação 3" xfId="86" xr:uid="{00000000-0005-0000-0000-000055000000}"/>
    <cellStyle name="Célula de Verificação 3 2" xfId="87" xr:uid="{00000000-0005-0000-0000-000056000000}"/>
    <cellStyle name="Célula Vinculada 2" xfId="88" xr:uid="{00000000-0005-0000-0000-000057000000}"/>
    <cellStyle name="Célula Vinculada 2 2" xfId="89" xr:uid="{00000000-0005-0000-0000-000058000000}"/>
    <cellStyle name="Célula Vinculada 3" xfId="90" xr:uid="{00000000-0005-0000-0000-000059000000}"/>
    <cellStyle name="Célula Vinculada 3 2" xfId="91" xr:uid="{00000000-0005-0000-0000-00005A000000}"/>
    <cellStyle name="Ênfase1 2" xfId="92" xr:uid="{00000000-0005-0000-0000-00005C000000}"/>
    <cellStyle name="Ênfase1 2 2" xfId="93" xr:uid="{00000000-0005-0000-0000-00005D000000}"/>
    <cellStyle name="Ênfase1 3" xfId="94" xr:uid="{00000000-0005-0000-0000-00005E000000}"/>
    <cellStyle name="Ênfase1 3 2" xfId="95" xr:uid="{00000000-0005-0000-0000-00005F000000}"/>
    <cellStyle name="Ênfase2 2" xfId="96" xr:uid="{00000000-0005-0000-0000-000060000000}"/>
    <cellStyle name="Ênfase2 2 2" xfId="97" xr:uid="{00000000-0005-0000-0000-000061000000}"/>
    <cellStyle name="Ênfase2 3" xfId="98" xr:uid="{00000000-0005-0000-0000-000062000000}"/>
    <cellStyle name="Ênfase2 3 2" xfId="99" xr:uid="{00000000-0005-0000-0000-000063000000}"/>
    <cellStyle name="Ênfase3 2" xfId="100" xr:uid="{00000000-0005-0000-0000-000064000000}"/>
    <cellStyle name="Ênfase3 2 2" xfId="101" xr:uid="{00000000-0005-0000-0000-000065000000}"/>
    <cellStyle name="Ênfase3 3" xfId="102" xr:uid="{00000000-0005-0000-0000-000066000000}"/>
    <cellStyle name="Ênfase3 3 2" xfId="103" xr:uid="{00000000-0005-0000-0000-000067000000}"/>
    <cellStyle name="Ênfase4 2" xfId="104" xr:uid="{00000000-0005-0000-0000-000068000000}"/>
    <cellStyle name="Ênfase4 2 2" xfId="105" xr:uid="{00000000-0005-0000-0000-000069000000}"/>
    <cellStyle name="Ênfase4 3" xfId="106" xr:uid="{00000000-0005-0000-0000-00006A000000}"/>
    <cellStyle name="Ênfase4 3 2" xfId="107" xr:uid="{00000000-0005-0000-0000-00006B000000}"/>
    <cellStyle name="Ênfase5 2" xfId="108" xr:uid="{00000000-0005-0000-0000-00006C000000}"/>
    <cellStyle name="Ênfase5 2 2" xfId="109" xr:uid="{00000000-0005-0000-0000-00006D000000}"/>
    <cellStyle name="Ênfase5 3" xfId="110" xr:uid="{00000000-0005-0000-0000-00006E000000}"/>
    <cellStyle name="Ênfase5 3 2" xfId="111" xr:uid="{00000000-0005-0000-0000-00006F000000}"/>
    <cellStyle name="Ênfase6 2" xfId="112" xr:uid="{00000000-0005-0000-0000-000070000000}"/>
    <cellStyle name="Ênfase6 2 2" xfId="113" xr:uid="{00000000-0005-0000-0000-000071000000}"/>
    <cellStyle name="Ênfase6 3" xfId="114" xr:uid="{00000000-0005-0000-0000-000072000000}"/>
    <cellStyle name="Ênfase6 3 2" xfId="115" xr:uid="{00000000-0005-0000-0000-000073000000}"/>
    <cellStyle name="Entrada 2" xfId="116" xr:uid="{00000000-0005-0000-0000-000074000000}"/>
    <cellStyle name="Entrada 2 2" xfId="117" xr:uid="{00000000-0005-0000-0000-000075000000}"/>
    <cellStyle name="Entrada 3" xfId="118" xr:uid="{00000000-0005-0000-0000-000076000000}"/>
    <cellStyle name="Entrada 3 2" xfId="119" xr:uid="{00000000-0005-0000-0000-000077000000}"/>
    <cellStyle name="Incorreto 2" xfId="120" xr:uid="{00000000-0005-0000-0000-000078000000}"/>
    <cellStyle name="Incorreto 2 2" xfId="121" xr:uid="{00000000-0005-0000-0000-000079000000}"/>
    <cellStyle name="Incorreto 3" xfId="122" xr:uid="{00000000-0005-0000-0000-00007A000000}"/>
    <cellStyle name="Incorreto 3 2" xfId="123" xr:uid="{00000000-0005-0000-0000-00007B000000}"/>
    <cellStyle name="Moeda" xfId="124" builtinId="4"/>
    <cellStyle name="Moeda 2" xfId="125" xr:uid="{00000000-0005-0000-0000-00007C000000}"/>
    <cellStyle name="Moeda 2 2" xfId="126" xr:uid="{00000000-0005-0000-0000-00007D000000}"/>
    <cellStyle name="Moeda 2 2 2" xfId="127" xr:uid="{00000000-0005-0000-0000-00007E000000}"/>
    <cellStyle name="Moeda 2 2 3" xfId="206" xr:uid="{30E54BDC-C2C7-46E8-A54C-57576D12C0C7}"/>
    <cellStyle name="Moeda 2 3" xfId="128" xr:uid="{00000000-0005-0000-0000-00007F000000}"/>
    <cellStyle name="Moeda 2 4" xfId="129" xr:uid="{00000000-0005-0000-0000-000080000000}"/>
    <cellStyle name="Moeda 2 5" xfId="205" xr:uid="{BE03630A-B97F-4995-BD1D-4E74A00BC2CC}"/>
    <cellStyle name="Moeda 3" xfId="130" xr:uid="{00000000-0005-0000-0000-000081000000}"/>
    <cellStyle name="Moeda 3 2" xfId="131" xr:uid="{00000000-0005-0000-0000-000082000000}"/>
    <cellStyle name="Moeda 4" xfId="132" xr:uid="{00000000-0005-0000-0000-000083000000}"/>
    <cellStyle name="Moeda 4 2 2" xfId="207" xr:uid="{4FAA1A02-5C53-4A88-ABD8-E857B7B520D0}"/>
    <cellStyle name="Moeda 4 3" xfId="208" xr:uid="{CD1951E7-5E39-40F9-AEAC-65543184848D}"/>
    <cellStyle name="Moeda 5" xfId="133" xr:uid="{00000000-0005-0000-0000-000084000000}"/>
    <cellStyle name="Moeda 6" xfId="134" xr:uid="{00000000-0005-0000-0000-000085000000}"/>
    <cellStyle name="Moeda 7" xfId="135" xr:uid="{00000000-0005-0000-0000-000086000000}"/>
    <cellStyle name="Moeda 8" xfId="204" xr:uid="{807D2295-3252-4F3A-8F94-18868CC2A399}"/>
    <cellStyle name="Neutra 2" xfId="136" xr:uid="{00000000-0005-0000-0000-000087000000}"/>
    <cellStyle name="Neutra 2 2" xfId="137" xr:uid="{00000000-0005-0000-0000-000088000000}"/>
    <cellStyle name="Neutra 3" xfId="138" xr:uid="{00000000-0005-0000-0000-000089000000}"/>
    <cellStyle name="Neutra 3 2" xfId="139" xr:uid="{00000000-0005-0000-0000-00008A000000}"/>
    <cellStyle name="Normal" xfId="0" builtinId="0"/>
    <cellStyle name="Normal 2" xfId="140" xr:uid="{00000000-0005-0000-0000-00008C000000}"/>
    <cellStyle name="Normal 2 2" xfId="141" xr:uid="{00000000-0005-0000-0000-00008D000000}"/>
    <cellStyle name="Normal 3" xfId="142" xr:uid="{00000000-0005-0000-0000-00008E000000}"/>
    <cellStyle name="Normal 3 2" xfId="202" xr:uid="{DF92C9F6-E0C7-4918-8E04-9E4539345C14}"/>
    <cellStyle name="Normal 3 2 2" xfId="214" xr:uid="{4C5D3428-B40E-4857-BD45-5686068232BD}"/>
    <cellStyle name="Normal 4" xfId="143" xr:uid="{00000000-0005-0000-0000-00008F000000}"/>
    <cellStyle name="Normal 5" xfId="144" xr:uid="{00000000-0005-0000-0000-000090000000}"/>
    <cellStyle name="Normal 6" xfId="203" xr:uid="{E53648B6-C425-48CE-A3D4-019D9188D453}"/>
    <cellStyle name="Normal 7" xfId="145" xr:uid="{00000000-0005-0000-0000-000091000000}"/>
    <cellStyle name="Nota 2" xfId="146" xr:uid="{00000000-0005-0000-0000-000092000000}"/>
    <cellStyle name="Nota 2 2" xfId="147" xr:uid="{00000000-0005-0000-0000-000093000000}"/>
    <cellStyle name="Nota 3" xfId="148" xr:uid="{00000000-0005-0000-0000-000094000000}"/>
    <cellStyle name="Nota 3 2" xfId="149" xr:uid="{00000000-0005-0000-0000-000095000000}"/>
    <cellStyle name="Porcentagem" xfId="150" builtinId="5"/>
    <cellStyle name="Porcentagem 2" xfId="151" xr:uid="{00000000-0005-0000-0000-000097000000}"/>
    <cellStyle name="Porcentagem 2 2" xfId="152" xr:uid="{00000000-0005-0000-0000-000098000000}"/>
    <cellStyle name="Porcentagem 2 3" xfId="153" xr:uid="{00000000-0005-0000-0000-000099000000}"/>
    <cellStyle name="Porcentagem 3" xfId="154" xr:uid="{00000000-0005-0000-0000-00009A000000}"/>
    <cellStyle name="Porcentagem 4" xfId="155" xr:uid="{00000000-0005-0000-0000-00009B000000}"/>
    <cellStyle name="Porcentagem 5" xfId="156" xr:uid="{00000000-0005-0000-0000-00009C000000}"/>
    <cellStyle name="Porcentagem 5 2" xfId="157" xr:uid="{00000000-0005-0000-0000-00009D000000}"/>
    <cellStyle name="Saída 2" xfId="158" xr:uid="{00000000-0005-0000-0000-00009E000000}"/>
    <cellStyle name="Saída 2 2" xfId="159" xr:uid="{00000000-0005-0000-0000-00009F000000}"/>
    <cellStyle name="Saída 3" xfId="160" xr:uid="{00000000-0005-0000-0000-0000A0000000}"/>
    <cellStyle name="Saída 3 2" xfId="161" xr:uid="{00000000-0005-0000-0000-0000A1000000}"/>
    <cellStyle name="Separador de milhares 10" xfId="162" xr:uid="{00000000-0005-0000-0000-0000A2000000}"/>
    <cellStyle name="Separador de milhares 10 2" xfId="163" xr:uid="{00000000-0005-0000-0000-0000A3000000}"/>
    <cellStyle name="Separador de milhares 2" xfId="164" xr:uid="{00000000-0005-0000-0000-0000A4000000}"/>
    <cellStyle name="Separador de milhares 2 2" xfId="165" xr:uid="{00000000-0005-0000-0000-0000A5000000}"/>
    <cellStyle name="Separador de milhares 2 2 2" xfId="166" xr:uid="{00000000-0005-0000-0000-0000A6000000}"/>
    <cellStyle name="Separador de milhares 2 3" xfId="167" xr:uid="{00000000-0005-0000-0000-0000A7000000}"/>
    <cellStyle name="Separador de milhares 3" xfId="168" xr:uid="{00000000-0005-0000-0000-0000A8000000}"/>
    <cellStyle name="Texto de Aviso 2" xfId="169" xr:uid="{00000000-0005-0000-0000-0000A9000000}"/>
    <cellStyle name="Texto de Aviso 2 2" xfId="170" xr:uid="{00000000-0005-0000-0000-0000AA000000}"/>
    <cellStyle name="Texto de Aviso 3" xfId="171" xr:uid="{00000000-0005-0000-0000-0000AB000000}"/>
    <cellStyle name="Texto de Aviso 3 2" xfId="172" xr:uid="{00000000-0005-0000-0000-0000AC000000}"/>
    <cellStyle name="Texto Explicativo 2" xfId="173" xr:uid="{00000000-0005-0000-0000-0000AD000000}"/>
    <cellStyle name="Texto Explicativo 2 2" xfId="174" xr:uid="{00000000-0005-0000-0000-0000AE000000}"/>
    <cellStyle name="Texto Explicativo 3" xfId="175" xr:uid="{00000000-0005-0000-0000-0000AF000000}"/>
    <cellStyle name="Texto Explicativo 3 2" xfId="176" xr:uid="{00000000-0005-0000-0000-0000B0000000}"/>
    <cellStyle name="Título 1 2" xfId="177" xr:uid="{00000000-0005-0000-0000-0000B1000000}"/>
    <cellStyle name="Título 1 2 2" xfId="178" xr:uid="{00000000-0005-0000-0000-0000B2000000}"/>
    <cellStyle name="Título 1 3" xfId="179" xr:uid="{00000000-0005-0000-0000-0000B3000000}"/>
    <cellStyle name="Título 1 3 2" xfId="180" xr:uid="{00000000-0005-0000-0000-0000B4000000}"/>
    <cellStyle name="Título 2 2" xfId="181" xr:uid="{00000000-0005-0000-0000-0000B5000000}"/>
    <cellStyle name="Título 2 2 2" xfId="182" xr:uid="{00000000-0005-0000-0000-0000B6000000}"/>
    <cellStyle name="Título 2 3" xfId="183" xr:uid="{00000000-0005-0000-0000-0000B7000000}"/>
    <cellStyle name="Título 2 3 2" xfId="184" xr:uid="{00000000-0005-0000-0000-0000B8000000}"/>
    <cellStyle name="Título 3 2" xfId="185" xr:uid="{00000000-0005-0000-0000-0000B9000000}"/>
    <cellStyle name="Título 3 2 2" xfId="186" xr:uid="{00000000-0005-0000-0000-0000BA000000}"/>
    <cellStyle name="Título 3 3" xfId="187" xr:uid="{00000000-0005-0000-0000-0000BB000000}"/>
    <cellStyle name="Título 3 3 2" xfId="188" xr:uid="{00000000-0005-0000-0000-0000BC000000}"/>
    <cellStyle name="Título 4 2" xfId="189" xr:uid="{00000000-0005-0000-0000-0000BD000000}"/>
    <cellStyle name="Título 4 2 2" xfId="190" xr:uid="{00000000-0005-0000-0000-0000BE000000}"/>
    <cellStyle name="Título 4 3" xfId="191" xr:uid="{00000000-0005-0000-0000-0000BF000000}"/>
    <cellStyle name="Título 4 3 2" xfId="192" xr:uid="{00000000-0005-0000-0000-0000C0000000}"/>
    <cellStyle name="Título 5" xfId="193" xr:uid="{00000000-0005-0000-0000-0000C1000000}"/>
    <cellStyle name="Título 5 2" xfId="194" xr:uid="{00000000-0005-0000-0000-0000C2000000}"/>
    <cellStyle name="Título 6" xfId="195" xr:uid="{00000000-0005-0000-0000-0000C3000000}"/>
    <cellStyle name="Título 6 2" xfId="196" xr:uid="{00000000-0005-0000-0000-0000C4000000}"/>
    <cellStyle name="Total 2" xfId="197" xr:uid="{00000000-0005-0000-0000-0000C5000000}"/>
    <cellStyle name="Total 2 2" xfId="198" xr:uid="{00000000-0005-0000-0000-0000C6000000}"/>
    <cellStyle name="Total 3" xfId="199" xr:uid="{00000000-0005-0000-0000-0000C7000000}"/>
    <cellStyle name="Total 3 2" xfId="200" xr:uid="{00000000-0005-0000-0000-0000C8000000}"/>
    <cellStyle name="Vírgula 2" xfId="201" xr:uid="{963B4908-30EB-41DD-B76A-52E4057C9698}"/>
    <cellStyle name="Vírgula 2 2" xfId="211" xr:uid="{439D6C8C-8A13-410A-8B00-CF0DFD23D7EC}"/>
    <cellStyle name="Vírgula 2 3" xfId="210" xr:uid="{5BBDA21C-E45A-43EE-AF00-E9913319FBBE}"/>
    <cellStyle name="Vírgula 3" xfId="212" xr:uid="{D133E61D-A104-40A3-8B66-5CA0FB5C8F72}"/>
    <cellStyle name="Vírgula 4" xfId="213" xr:uid="{68B8CF1D-E870-47B0-BC9C-A9DB711FB248}"/>
    <cellStyle name="Vírgula 5" xfId="209" xr:uid="{B991CBC7-8724-4757-80F8-5ED53CE3DA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FLAVIANO" id="{54B0FC8E-DC27-4BA5-BDCA-5F995DA46BE4}" userId="FLAVIANO" providerId="Non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20" dT="2020-05-15T02:14:52.70" personId="{54B0FC8E-DC27-4BA5-BDCA-5F995DA46BE4}" id="{004E231A-20B7-42A5-8E9E-1FA71148533E}">
    <text>Solicitar ajuste!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12D3-C53A-4B52-B073-820D00D7FB74}">
  <sheetPr codeName="Plan43"/>
  <dimension ref="A1:O12"/>
  <sheetViews>
    <sheetView tabSelected="1" topLeftCell="C1" zoomScale="130" zoomScaleNormal="130" workbookViewId="0">
      <selection activeCell="M14" sqref="M14"/>
    </sheetView>
  </sheetViews>
  <sheetFormatPr defaultColWidth="9.140625" defaultRowHeight="11.25"/>
  <cols>
    <col min="1" max="1" width="6.85546875" style="1" bestFit="1" customWidth="1"/>
    <col min="2" max="2" width="13" style="4" bestFit="1" customWidth="1"/>
    <col min="3" max="3" width="5.140625" style="1" bestFit="1" customWidth="1"/>
    <col min="4" max="4" width="18.7109375" style="1" bestFit="1" customWidth="1"/>
    <col min="5" max="5" width="13.7109375" style="1" customWidth="1"/>
    <col min="6" max="6" width="5.85546875" style="1" customWidth="1"/>
    <col min="7" max="7" width="6.28515625" style="1" bestFit="1" customWidth="1"/>
    <col min="8" max="8" width="9.140625" style="1"/>
    <col min="9" max="9" width="12.42578125" style="1" bestFit="1" customWidth="1"/>
    <col min="10" max="10" width="9.140625" style="1"/>
    <col min="11" max="11" width="12.42578125" style="1" bestFit="1" customWidth="1"/>
    <col min="12" max="12" width="12.140625" style="1" bestFit="1" customWidth="1"/>
    <col min="13" max="16384" width="9.140625" style="1"/>
  </cols>
  <sheetData>
    <row r="1" spans="1:15" ht="36" customHeight="1">
      <c r="A1" s="128" t="s">
        <v>173</v>
      </c>
      <c r="B1" s="128"/>
      <c r="C1" s="128"/>
      <c r="D1" s="128"/>
      <c r="E1" s="128"/>
      <c r="F1" s="128"/>
      <c r="G1" s="128"/>
      <c r="H1" s="128"/>
      <c r="I1" s="128"/>
      <c r="K1" s="112" t="s">
        <v>196</v>
      </c>
      <c r="L1" s="113"/>
    </row>
    <row r="2" spans="1:15" ht="27">
      <c r="A2" s="87" t="s">
        <v>174</v>
      </c>
      <c r="B2" s="87" t="s">
        <v>175</v>
      </c>
      <c r="C2" s="87" t="s">
        <v>176</v>
      </c>
      <c r="D2" s="87" t="s">
        <v>177</v>
      </c>
      <c r="E2" s="87" t="s">
        <v>178</v>
      </c>
      <c r="F2" s="87" t="s">
        <v>179</v>
      </c>
      <c r="G2" s="87" t="s">
        <v>180</v>
      </c>
      <c r="H2" s="89" t="s">
        <v>181</v>
      </c>
      <c r="I2" s="88" t="s">
        <v>182</v>
      </c>
      <c r="K2" s="88" t="s">
        <v>203</v>
      </c>
      <c r="L2" s="94" t="s">
        <v>195</v>
      </c>
      <c r="N2" s="112" t="s">
        <v>210</v>
      </c>
      <c r="O2" s="259"/>
    </row>
    <row r="3" spans="1:15" ht="12.75">
      <c r="A3" s="119">
        <v>3</v>
      </c>
      <c r="B3" s="81">
        <v>8729</v>
      </c>
      <c r="C3" s="83">
        <v>6</v>
      </c>
      <c r="D3" s="84" t="s">
        <v>183</v>
      </c>
      <c r="E3" s="84" t="s">
        <v>184</v>
      </c>
      <c r="F3" s="85" t="s">
        <v>171</v>
      </c>
      <c r="G3" s="82">
        <v>5</v>
      </c>
      <c r="H3" s="90">
        <f>RECEPCIONISTA!$D$117</f>
        <v>2460.5584995518011</v>
      </c>
      <c r="I3" s="92">
        <f>+H3*G3*12</f>
        <v>147633.50997310807</v>
      </c>
      <c r="K3" s="102">
        <v>147631.87</v>
      </c>
      <c r="L3" s="93">
        <f>+I3-K3</f>
        <v>1.6399731080746278</v>
      </c>
      <c r="N3" s="260">
        <v>147685.20000000001</v>
      </c>
      <c r="O3" s="261"/>
    </row>
    <row r="4" spans="1:15" ht="12.75">
      <c r="A4" s="125"/>
      <c r="B4" s="81">
        <v>8729</v>
      </c>
      <c r="C4" s="83">
        <v>7</v>
      </c>
      <c r="D4" s="84" t="s">
        <v>185</v>
      </c>
      <c r="E4" s="84" t="s">
        <v>184</v>
      </c>
      <c r="F4" s="85" t="s">
        <v>186</v>
      </c>
      <c r="G4" s="82">
        <v>1</v>
      </c>
      <c r="H4" s="90">
        <f>('PORTARIA DIURNA'!$D$118)*2</f>
        <v>4598.0744313468231</v>
      </c>
      <c r="I4" s="92">
        <f t="shared" ref="I4" si="0">+H4*G4*12</f>
        <v>55176.893176161873</v>
      </c>
      <c r="K4" s="102">
        <v>55176.29</v>
      </c>
      <c r="L4" s="93">
        <f t="shared" ref="L4" si="1">+I4-K4</f>
        <v>0.60317616187239764</v>
      </c>
      <c r="N4" s="260">
        <v>55200</v>
      </c>
      <c r="O4" s="261"/>
    </row>
    <row r="5" spans="1:15" ht="12.75">
      <c r="A5" s="125"/>
      <c r="B5" s="81">
        <v>8729</v>
      </c>
      <c r="C5" s="83">
        <v>8</v>
      </c>
      <c r="D5" s="84" t="s">
        <v>187</v>
      </c>
      <c r="E5" s="84" t="s">
        <v>184</v>
      </c>
      <c r="F5" s="85" t="s">
        <v>186</v>
      </c>
      <c r="G5" s="82">
        <v>1</v>
      </c>
      <c r="H5" s="90">
        <f>('PORTARIA NOTURNA'!$D$118)*2</f>
        <v>5318.8673670397775</v>
      </c>
      <c r="I5" s="92">
        <f>+H5*G5*12</f>
        <v>63826.408404477334</v>
      </c>
      <c r="K5" s="102">
        <v>63824.21</v>
      </c>
      <c r="L5" s="93">
        <f>+I5-K5</f>
        <v>2.1984044773344067</v>
      </c>
      <c r="N5" s="260">
        <v>63840</v>
      </c>
      <c r="O5" s="261"/>
    </row>
    <row r="6" spans="1:15" ht="18">
      <c r="A6" s="125"/>
      <c r="B6" s="119">
        <v>15008</v>
      </c>
      <c r="C6" s="121">
        <v>9</v>
      </c>
      <c r="D6" s="84" t="s">
        <v>188</v>
      </c>
      <c r="E6" s="84" t="s">
        <v>184</v>
      </c>
      <c r="F6" s="85" t="s">
        <v>171</v>
      </c>
      <c r="G6" s="82">
        <v>1</v>
      </c>
      <c r="H6" s="126">
        <f>MOTORISTA!$D$118</f>
        <v>6239.0657076602874</v>
      </c>
      <c r="I6" s="123">
        <f>+H6*12</f>
        <v>74868.788491923449</v>
      </c>
      <c r="K6" s="114">
        <v>74866.289999999994</v>
      </c>
      <c r="L6" s="110">
        <f>+I6-K6</f>
        <v>2.498491923455731</v>
      </c>
      <c r="N6" s="266">
        <v>74880</v>
      </c>
      <c r="O6" s="267"/>
    </row>
    <row r="7" spans="1:15" ht="11.25" customHeight="1">
      <c r="A7" s="125"/>
      <c r="B7" s="120"/>
      <c r="C7" s="122"/>
      <c r="D7" s="84" t="s">
        <v>189</v>
      </c>
      <c r="E7" s="84" t="s">
        <v>190</v>
      </c>
      <c r="F7" s="85" t="s">
        <v>171</v>
      </c>
      <c r="G7" s="82">
        <v>15</v>
      </c>
      <c r="H7" s="127"/>
      <c r="I7" s="124"/>
      <c r="K7" s="115"/>
      <c r="L7" s="111"/>
      <c r="N7" s="268"/>
      <c r="O7" s="269"/>
    </row>
    <row r="8" spans="1:15" ht="45">
      <c r="A8" s="125"/>
      <c r="B8" s="81">
        <v>25194</v>
      </c>
      <c r="C8" s="83">
        <v>10</v>
      </c>
      <c r="D8" s="84" t="s">
        <v>191</v>
      </c>
      <c r="E8" s="84" t="s">
        <v>192</v>
      </c>
      <c r="F8" s="85" t="s">
        <v>171</v>
      </c>
      <c r="G8" s="86">
        <v>118032</v>
      </c>
      <c r="H8" s="90">
        <f>+I8/12</f>
        <v>16889.278647237879</v>
      </c>
      <c r="I8" s="92">
        <f>'QUADRO RESUMO_LIMP'!J82</f>
        <v>202671.34376685455</v>
      </c>
      <c r="K8" s="102">
        <v>202616.06</v>
      </c>
      <c r="L8" s="93">
        <f>+I8-K8</f>
        <v>55.283766854554415</v>
      </c>
      <c r="N8" s="264">
        <v>202680</v>
      </c>
      <c r="O8" s="265"/>
    </row>
    <row r="9" spans="1:15" ht="11.25" customHeight="1">
      <c r="A9" s="120"/>
      <c r="B9" s="81">
        <v>438635</v>
      </c>
      <c r="C9" s="83">
        <v>11</v>
      </c>
      <c r="D9" s="84" t="s">
        <v>193</v>
      </c>
      <c r="E9" s="84" t="s">
        <v>154</v>
      </c>
      <c r="F9" s="85" t="s">
        <v>172</v>
      </c>
      <c r="G9" s="82">
        <v>12</v>
      </c>
      <c r="H9" s="90">
        <v>4319</v>
      </c>
      <c r="I9" s="92">
        <f>+H9*12</f>
        <v>51828</v>
      </c>
      <c r="K9" s="102">
        <v>51828.01</v>
      </c>
      <c r="L9" s="93">
        <f>+K9-I9</f>
        <v>1.0000000002037268E-2</v>
      </c>
      <c r="N9" s="260">
        <v>51840</v>
      </c>
      <c r="O9" s="261"/>
    </row>
    <row r="10" spans="1:15">
      <c r="A10" s="116" t="s">
        <v>194</v>
      </c>
      <c r="B10" s="117"/>
      <c r="C10" s="117"/>
      <c r="D10" s="117"/>
      <c r="E10" s="117"/>
      <c r="F10" s="117"/>
      <c r="G10" s="117"/>
      <c r="H10" s="118"/>
      <c r="I10" s="91">
        <f>SUM(I3:I9)</f>
        <v>596004.94381252537</v>
      </c>
      <c r="K10" s="102">
        <f>SUM(K3:K9)</f>
        <v>595942.73</v>
      </c>
      <c r="L10" s="93">
        <f>SUM(L3:L9)</f>
        <v>62.233812525293615</v>
      </c>
      <c r="N10" s="262">
        <f>SUM(N3:O9)</f>
        <v>596125.19999999995</v>
      </c>
      <c r="O10" s="263"/>
    </row>
    <row r="12" spans="1:15">
      <c r="L12" s="99"/>
    </row>
  </sheetData>
  <mergeCells count="18">
    <mergeCell ref="N8:O8"/>
    <mergeCell ref="N9:O9"/>
    <mergeCell ref="N10:O10"/>
    <mergeCell ref="N6:O7"/>
    <mergeCell ref="N2:O2"/>
    <mergeCell ref="N3:O3"/>
    <mergeCell ref="N4:O4"/>
    <mergeCell ref="N5:O5"/>
    <mergeCell ref="L6:L7"/>
    <mergeCell ref="K1:L1"/>
    <mergeCell ref="K6:K7"/>
    <mergeCell ref="A10:H10"/>
    <mergeCell ref="B6:B7"/>
    <mergeCell ref="C6:C7"/>
    <mergeCell ref="I6:I7"/>
    <mergeCell ref="A3:A9"/>
    <mergeCell ref="H6:H7"/>
    <mergeCell ref="A1:I1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F0C8-96E8-456B-B7B2-4B172BFC5CAE}">
  <sheetPr codeName="Plan42"/>
  <dimension ref="A1:J117"/>
  <sheetViews>
    <sheetView topLeftCell="B1" zoomScale="115" zoomScaleNormal="115" workbookViewId="0">
      <pane ySplit="5" topLeftCell="A96" activePane="bottomLeft" state="frozen"/>
      <selection pane="bottomLeft" activeCell="D106" sqref="D106:E106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60.42578125" style="1" bestFit="1" customWidth="1"/>
    <col min="9" max="16384" width="9.140625" style="1"/>
  </cols>
  <sheetData>
    <row r="1" spans="1:6" ht="12">
      <c r="B1" s="136" t="s">
        <v>159</v>
      </c>
      <c r="C1" s="136"/>
      <c r="D1" s="136"/>
      <c r="E1" s="136"/>
    </row>
    <row r="2" spans="1:6" ht="12">
      <c r="B2" s="137" t="s">
        <v>160</v>
      </c>
      <c r="C2" s="137"/>
      <c r="D2" s="137"/>
      <c r="E2" s="137"/>
    </row>
    <row r="3" spans="1:6" ht="12">
      <c r="B3" s="138" t="s">
        <v>161</v>
      </c>
      <c r="C3" s="138"/>
      <c r="D3" s="138"/>
      <c r="E3" s="138"/>
    </row>
    <row r="4" spans="1:6" ht="6" customHeight="1">
      <c r="B4" s="139"/>
      <c r="C4" s="140"/>
      <c r="D4" s="140"/>
      <c r="E4" s="141"/>
    </row>
    <row r="5" spans="1:6" ht="6" customHeight="1">
      <c r="B5" s="142"/>
      <c r="C5" s="143"/>
      <c r="D5" s="143"/>
      <c r="E5" s="144"/>
    </row>
    <row r="6" spans="1:6" ht="12">
      <c r="B6" s="142" t="s">
        <v>46</v>
      </c>
      <c r="C6" s="143"/>
      <c r="D6" s="143"/>
      <c r="E6" s="144"/>
    </row>
    <row r="7" spans="1:6" ht="12">
      <c r="A7" s="45" t="s">
        <v>23</v>
      </c>
      <c r="B7" s="7" t="s">
        <v>47</v>
      </c>
      <c r="C7" s="22"/>
      <c r="D7" s="145" t="s">
        <v>156</v>
      </c>
      <c r="E7" s="146"/>
    </row>
    <row r="8" spans="1:6" ht="12">
      <c r="A8" s="45" t="s">
        <v>24</v>
      </c>
      <c r="B8" s="129" t="s">
        <v>48</v>
      </c>
      <c r="C8" s="130"/>
      <c r="D8" s="131" t="s">
        <v>51</v>
      </c>
      <c r="E8" s="132"/>
    </row>
    <row r="9" spans="1:6" ht="12" customHeight="1">
      <c r="A9" s="45" t="s">
        <v>25</v>
      </c>
      <c r="B9" s="8" t="s">
        <v>49</v>
      </c>
      <c r="C9" s="19"/>
      <c r="D9" s="131" t="s">
        <v>155</v>
      </c>
      <c r="E9" s="132"/>
    </row>
    <row r="10" spans="1:6" ht="12" customHeight="1">
      <c r="A10" s="45" t="s">
        <v>18</v>
      </c>
      <c r="B10" s="129" t="s">
        <v>50</v>
      </c>
      <c r="C10" s="130"/>
      <c r="D10" s="133" t="s">
        <v>52</v>
      </c>
      <c r="E10" s="134"/>
    </row>
    <row r="11" spans="1:6" ht="12" customHeight="1">
      <c r="B11" s="135"/>
      <c r="C11" s="135"/>
      <c r="D11" s="135"/>
      <c r="E11" s="135"/>
    </row>
    <row r="12" spans="1:6" ht="12">
      <c r="B12" s="155" t="s">
        <v>56</v>
      </c>
      <c r="C12" s="156"/>
      <c r="D12" s="156"/>
      <c r="E12" s="156"/>
      <c r="F12" s="38"/>
    </row>
    <row r="13" spans="1:6" s="3" customFormat="1" ht="24">
      <c r="B13" s="34" t="s">
        <v>79</v>
      </c>
      <c r="C13" s="34" t="s">
        <v>53</v>
      </c>
      <c r="D13" s="34" t="s">
        <v>55</v>
      </c>
      <c r="E13" s="39" t="s">
        <v>45</v>
      </c>
    </row>
    <row r="14" spans="1:6" ht="11.25" customHeight="1">
      <c r="B14" s="157" t="s">
        <v>170</v>
      </c>
      <c r="C14" s="157" t="s">
        <v>197</v>
      </c>
      <c r="D14" s="159">
        <v>43466</v>
      </c>
      <c r="E14" s="161">
        <v>5</v>
      </c>
    </row>
    <row r="15" spans="1:6" ht="11.25" customHeight="1">
      <c r="B15" s="158"/>
      <c r="C15" s="158"/>
      <c r="D15" s="160"/>
      <c r="E15" s="160"/>
    </row>
    <row r="16" spans="1:6" ht="12">
      <c r="B16" s="162" t="s">
        <v>163</v>
      </c>
      <c r="C16" s="163"/>
      <c r="D16" s="164">
        <v>1022.04</v>
      </c>
      <c r="E16" s="165"/>
    </row>
    <row r="17" spans="1:10" ht="12">
      <c r="B17" s="147" t="s">
        <v>59</v>
      </c>
      <c r="C17" s="147"/>
      <c r="D17" s="147"/>
      <c r="E17" s="147"/>
    </row>
    <row r="18" spans="1:10" ht="6" customHeight="1">
      <c r="B18" s="147"/>
      <c r="C18" s="147"/>
      <c r="D18" s="147"/>
      <c r="E18" s="147"/>
    </row>
    <row r="19" spans="1:10" ht="12">
      <c r="B19" s="148" t="s">
        <v>65</v>
      </c>
      <c r="C19" s="149"/>
      <c r="D19" s="150" t="s">
        <v>10</v>
      </c>
      <c r="E19" s="151"/>
    </row>
    <row r="20" spans="1:10" ht="12">
      <c r="A20" s="45" t="s">
        <v>23</v>
      </c>
      <c r="B20" s="152" t="s">
        <v>0</v>
      </c>
      <c r="C20" s="153"/>
      <c r="D20" s="154">
        <f>+D16</f>
        <v>1022.04</v>
      </c>
      <c r="E20" s="154"/>
      <c r="J20" s="35"/>
    </row>
    <row r="21" spans="1:10" ht="12.75">
      <c r="A21" s="45" t="s">
        <v>24</v>
      </c>
      <c r="B21" s="152" t="s">
        <v>3</v>
      </c>
      <c r="C21" s="153"/>
      <c r="D21" s="166">
        <v>0</v>
      </c>
      <c r="E21" s="167"/>
      <c r="J21" s="35"/>
    </row>
    <row r="22" spans="1:10" ht="12.75">
      <c r="A22" s="45" t="s">
        <v>25</v>
      </c>
      <c r="B22" s="152" t="s">
        <v>4</v>
      </c>
      <c r="C22" s="153"/>
      <c r="D22" s="166">
        <v>0</v>
      </c>
      <c r="E22" s="167"/>
      <c r="J22" s="35"/>
    </row>
    <row r="23" spans="1:10" ht="12.75">
      <c r="A23" s="45" t="s">
        <v>18</v>
      </c>
      <c r="B23" s="152" t="s">
        <v>5</v>
      </c>
      <c r="C23" s="153"/>
      <c r="D23" s="166">
        <v>0</v>
      </c>
      <c r="E23" s="167"/>
      <c r="J23" s="35"/>
    </row>
    <row r="24" spans="1:10" ht="12.75">
      <c r="A24" s="45" t="s">
        <v>26</v>
      </c>
      <c r="B24" s="152" t="s">
        <v>57</v>
      </c>
      <c r="C24" s="153"/>
      <c r="D24" s="166">
        <v>0</v>
      </c>
      <c r="E24" s="167"/>
      <c r="J24" s="35"/>
    </row>
    <row r="25" spans="1:10" ht="12.75">
      <c r="A25" s="45" t="s">
        <v>27</v>
      </c>
      <c r="B25" s="152" t="s">
        <v>2</v>
      </c>
      <c r="C25" s="153"/>
      <c r="D25" s="166">
        <v>0</v>
      </c>
      <c r="E25" s="167"/>
      <c r="J25" s="35"/>
    </row>
    <row r="26" spans="1:10" ht="12.75">
      <c r="B26" s="48" t="s">
        <v>8</v>
      </c>
      <c r="C26" s="17"/>
      <c r="D26" s="168">
        <f>SUM(D20:E25)</f>
        <v>1022.04</v>
      </c>
      <c r="E26" s="169"/>
      <c r="G26" s="35"/>
      <c r="H26" s="35"/>
      <c r="I26" s="35"/>
      <c r="J26" s="35"/>
    </row>
    <row r="27" spans="1:10" ht="12">
      <c r="B27" s="147" t="s">
        <v>58</v>
      </c>
      <c r="C27" s="147"/>
      <c r="D27" s="147"/>
      <c r="E27" s="147"/>
    </row>
    <row r="28" spans="1:10" ht="6" customHeight="1">
      <c r="B28" s="147"/>
      <c r="C28" s="147"/>
      <c r="D28" s="147"/>
      <c r="E28" s="147"/>
    </row>
    <row r="29" spans="1:10" ht="12">
      <c r="B29" s="147" t="s">
        <v>60</v>
      </c>
      <c r="C29" s="147"/>
      <c r="D29" s="147"/>
      <c r="E29" s="147"/>
    </row>
    <row r="30" spans="1:10" ht="12">
      <c r="B30" s="8" t="s">
        <v>61</v>
      </c>
      <c r="C30" s="19"/>
      <c r="D30" s="150" t="s">
        <v>10</v>
      </c>
      <c r="E30" s="151"/>
      <c r="H30" s="35"/>
      <c r="I30" s="35"/>
    </row>
    <row r="31" spans="1:10" ht="12.75">
      <c r="A31" s="45" t="s">
        <v>23</v>
      </c>
      <c r="B31" s="13" t="s">
        <v>62</v>
      </c>
      <c r="C31" s="40">
        <v>8.3299999999999999E-2</v>
      </c>
      <c r="D31" s="171">
        <f>(D26*C31)</f>
        <v>85.135931999999997</v>
      </c>
      <c r="E31" s="169"/>
      <c r="G31" s="35"/>
      <c r="H31" s="35"/>
    </row>
    <row r="32" spans="1:10" ht="12">
      <c r="A32" s="45" t="s">
        <v>24</v>
      </c>
      <c r="B32" s="46" t="s">
        <v>63</v>
      </c>
      <c r="C32" s="40">
        <v>0.121</v>
      </c>
      <c r="D32" s="171">
        <f xml:space="preserve"> (D26*C32)</f>
        <v>123.66683999999999</v>
      </c>
      <c r="E32" s="172"/>
      <c r="H32" s="35"/>
      <c r="I32" s="35"/>
    </row>
    <row r="33" spans="1:9" ht="12.75">
      <c r="B33" s="48" t="s">
        <v>8</v>
      </c>
      <c r="C33" s="42">
        <f>SUM(C31:C32)</f>
        <v>0.20429999999999998</v>
      </c>
      <c r="D33" s="168">
        <f>SUM(D31:E32)</f>
        <v>208.802772</v>
      </c>
      <c r="E33" s="169"/>
    </row>
    <row r="34" spans="1:9" ht="12">
      <c r="B34" s="170" t="s">
        <v>68</v>
      </c>
      <c r="C34" s="170"/>
      <c r="D34" s="170"/>
      <c r="E34" s="170"/>
    </row>
    <row r="35" spans="1:9" ht="12">
      <c r="B35" s="8" t="s">
        <v>64</v>
      </c>
      <c r="C35" s="19"/>
      <c r="D35" s="150" t="s">
        <v>10</v>
      </c>
      <c r="E35" s="151"/>
    </row>
    <row r="36" spans="1:9" ht="12">
      <c r="A36" s="45" t="s">
        <v>23</v>
      </c>
      <c r="B36" s="10" t="s">
        <v>11</v>
      </c>
      <c r="C36" s="40">
        <v>0.2</v>
      </c>
      <c r="D36" s="171">
        <f>(C36*($D$26+$D$33))</f>
        <v>246.1685544</v>
      </c>
      <c r="E36" s="172"/>
    </row>
    <row r="37" spans="1:9" ht="12">
      <c r="A37" s="45" t="s">
        <v>24</v>
      </c>
      <c r="B37" s="10" t="s">
        <v>13</v>
      </c>
      <c r="C37" s="40">
        <v>1.4999999999999999E-2</v>
      </c>
      <c r="D37" s="171">
        <f>(C37*($D$26+$D$33))</f>
        <v>18.46264158</v>
      </c>
      <c r="E37" s="172"/>
    </row>
    <row r="38" spans="1:9" customFormat="1" ht="12.75">
      <c r="A38" s="45" t="s">
        <v>25</v>
      </c>
      <c r="B38" s="10" t="s">
        <v>14</v>
      </c>
      <c r="C38" s="40">
        <v>0.01</v>
      </c>
      <c r="D38" s="171">
        <f>(C38*($D$26+$D$33))</f>
        <v>12.308427719999999</v>
      </c>
      <c r="E38" s="172"/>
    </row>
    <row r="39" spans="1:9" customFormat="1" ht="12.75">
      <c r="A39" s="45" t="s">
        <v>18</v>
      </c>
      <c r="B39" s="10" t="s">
        <v>15</v>
      </c>
      <c r="C39" s="40">
        <v>2E-3</v>
      </c>
      <c r="D39" s="171">
        <f>(C39*($D$26+$D$33))</f>
        <v>2.4616855439999998</v>
      </c>
      <c r="E39" s="172"/>
    </row>
    <row r="40" spans="1:9" ht="12">
      <c r="A40" s="45" t="s">
        <v>26</v>
      </c>
      <c r="B40" s="10" t="s">
        <v>17</v>
      </c>
      <c r="C40" s="40">
        <v>2.5000000000000001E-2</v>
      </c>
      <c r="D40" s="171">
        <f t="shared" ref="D40:D43" si="0">(C40*($D$26+$D$33))</f>
        <v>30.771069300000001</v>
      </c>
      <c r="E40" s="172"/>
    </row>
    <row r="41" spans="1:9" ht="12">
      <c r="A41" s="45" t="s">
        <v>27</v>
      </c>
      <c r="B41" s="10" t="s">
        <v>12</v>
      </c>
      <c r="C41" s="40">
        <v>0.08</v>
      </c>
      <c r="D41" s="171">
        <f t="shared" si="0"/>
        <v>98.467421759999993</v>
      </c>
      <c r="E41" s="172"/>
    </row>
    <row r="42" spans="1:9" ht="12">
      <c r="A42" s="45" t="s">
        <v>28</v>
      </c>
      <c r="B42" s="24" t="s">
        <v>44</v>
      </c>
      <c r="C42" s="41">
        <v>0.03</v>
      </c>
      <c r="D42" s="171">
        <f t="shared" si="0"/>
        <v>36.925283159999999</v>
      </c>
      <c r="E42" s="172"/>
    </row>
    <row r="43" spans="1:9" ht="12">
      <c r="A43" s="45" t="s">
        <v>29</v>
      </c>
      <c r="B43" s="10" t="s">
        <v>16</v>
      </c>
      <c r="C43" s="40">
        <v>6.0000000000000001E-3</v>
      </c>
      <c r="D43" s="171">
        <f t="shared" si="0"/>
        <v>7.3850566320000004</v>
      </c>
      <c r="E43" s="172"/>
    </row>
    <row r="44" spans="1:9" customFormat="1" ht="12.75">
      <c r="A44" s="1"/>
      <c r="B44" s="48" t="s">
        <v>8</v>
      </c>
      <c r="C44" s="42">
        <f>SUM(C36:C43)</f>
        <v>0.3680000000000001</v>
      </c>
      <c r="D44" s="168">
        <f>SUM(D36:E43)</f>
        <v>452.95014009599998</v>
      </c>
      <c r="E44" s="169"/>
    </row>
    <row r="45" spans="1:9" ht="12">
      <c r="B45" s="147" t="s">
        <v>67</v>
      </c>
      <c r="C45" s="147"/>
      <c r="D45" s="147"/>
      <c r="E45" s="147"/>
    </row>
    <row r="46" spans="1:9" ht="12">
      <c r="B46" s="8" t="s">
        <v>66</v>
      </c>
      <c r="C46" s="19"/>
      <c r="D46" s="150" t="s">
        <v>10</v>
      </c>
      <c r="E46" s="151"/>
    </row>
    <row r="47" spans="1:9" ht="12.75">
      <c r="A47" s="45" t="s">
        <v>23</v>
      </c>
      <c r="B47" s="13" t="s">
        <v>69</v>
      </c>
      <c r="C47" s="15"/>
      <c r="D47" s="166">
        <v>0</v>
      </c>
      <c r="E47" s="167"/>
      <c r="G47" s="29" t="s">
        <v>40</v>
      </c>
      <c r="H47" s="29" t="s">
        <v>169</v>
      </c>
      <c r="I47" s="29" t="s">
        <v>43</v>
      </c>
    </row>
    <row r="48" spans="1:9" ht="12.75">
      <c r="A48" s="45" t="s">
        <v>24</v>
      </c>
      <c r="B48" s="13" t="s">
        <v>70</v>
      </c>
      <c r="C48" s="15"/>
      <c r="D48" s="166">
        <f>+I53</f>
        <v>246.4</v>
      </c>
      <c r="E48" s="167"/>
      <c r="F48" s="5"/>
      <c r="G48" s="27">
        <v>22</v>
      </c>
      <c r="H48" s="80">
        <v>2.4</v>
      </c>
      <c r="I48" s="28">
        <f>(G48*H48*2)-(6%*D16)</f>
        <v>44.2776</v>
      </c>
    </row>
    <row r="49" spans="1:9" ht="12.75">
      <c r="A49" s="45" t="s">
        <v>25</v>
      </c>
      <c r="B49" s="14" t="s">
        <v>164</v>
      </c>
      <c r="C49" s="15"/>
      <c r="D49" s="166">
        <v>1.5</v>
      </c>
      <c r="E49" s="167"/>
      <c r="F49" s="5"/>
    </row>
    <row r="50" spans="1:9" ht="12.75">
      <c r="A50" s="45" t="s">
        <v>18</v>
      </c>
      <c r="B50" s="14" t="s">
        <v>165</v>
      </c>
      <c r="C50" s="15"/>
      <c r="D50" s="166">
        <v>15</v>
      </c>
      <c r="E50" s="167"/>
      <c r="F50" s="5"/>
    </row>
    <row r="51" spans="1:9" ht="12.75">
      <c r="A51" s="45" t="s">
        <v>26</v>
      </c>
      <c r="B51" s="14" t="s">
        <v>166</v>
      </c>
      <c r="C51" s="15"/>
      <c r="D51" s="166">
        <v>4</v>
      </c>
      <c r="E51" s="167"/>
      <c r="F51" s="5"/>
      <c r="G51" s="178" t="s">
        <v>42</v>
      </c>
      <c r="H51" s="178"/>
      <c r="I51" s="178"/>
    </row>
    <row r="52" spans="1:9" ht="12" customHeight="1">
      <c r="B52" s="48" t="s">
        <v>1</v>
      </c>
      <c r="C52" s="21"/>
      <c r="D52" s="177">
        <f>SUM(D47:E51)</f>
        <v>266.89999999999998</v>
      </c>
      <c r="E52" s="177"/>
      <c r="F52" s="5"/>
      <c r="G52" s="27" t="s">
        <v>40</v>
      </c>
      <c r="H52" s="27" t="s">
        <v>41</v>
      </c>
      <c r="I52" s="27" t="s">
        <v>43</v>
      </c>
    </row>
    <row r="53" spans="1:9" ht="12">
      <c r="B53" s="147" t="s">
        <v>71</v>
      </c>
      <c r="C53" s="147"/>
      <c r="D53" s="147"/>
      <c r="E53" s="147"/>
      <c r="F53" s="5"/>
      <c r="G53" s="27">
        <v>22</v>
      </c>
      <c r="H53" s="30">
        <v>14</v>
      </c>
      <c r="I53" s="28">
        <f>+H53*G53*80%</f>
        <v>246.4</v>
      </c>
    </row>
    <row r="54" spans="1:9" ht="12">
      <c r="B54" s="7" t="s">
        <v>72</v>
      </c>
      <c r="C54" s="20"/>
      <c r="D54" s="150" t="s">
        <v>10</v>
      </c>
      <c r="E54" s="151"/>
      <c r="F54" s="5"/>
    </row>
    <row r="55" spans="1:9" ht="12.75" customHeight="1">
      <c r="A55" s="45" t="s">
        <v>97</v>
      </c>
      <c r="B55" s="173" t="s">
        <v>73</v>
      </c>
      <c r="C55" s="174"/>
      <c r="D55" s="166">
        <f>+D33</f>
        <v>208.802772</v>
      </c>
      <c r="E55" s="167"/>
    </row>
    <row r="56" spans="1:9" ht="12.75" customHeight="1">
      <c r="A56" s="45" t="s">
        <v>98</v>
      </c>
      <c r="B56" s="173" t="s">
        <v>74</v>
      </c>
      <c r="C56" s="174"/>
      <c r="D56" s="166">
        <f>+D44</f>
        <v>452.95014009599998</v>
      </c>
      <c r="E56" s="167"/>
    </row>
    <row r="57" spans="1:9" ht="12" customHeight="1">
      <c r="A57" s="45" t="s">
        <v>99</v>
      </c>
      <c r="B57" s="173" t="s">
        <v>75</v>
      </c>
      <c r="C57" s="174"/>
      <c r="D57" s="166">
        <f>+D52</f>
        <v>266.89999999999998</v>
      </c>
      <c r="E57" s="167"/>
    </row>
    <row r="58" spans="1:9" ht="12">
      <c r="B58" s="175" t="s">
        <v>8</v>
      </c>
      <c r="C58" s="176"/>
      <c r="D58" s="177">
        <f>SUM(D55:E57)</f>
        <v>928.65291209600002</v>
      </c>
      <c r="E58" s="177"/>
    </row>
    <row r="59" spans="1:9" ht="12">
      <c r="B59" s="179" t="s">
        <v>76</v>
      </c>
      <c r="C59" s="180"/>
      <c r="D59" s="180"/>
      <c r="E59" s="181"/>
    </row>
    <row r="60" spans="1:9" ht="6" customHeight="1">
      <c r="A60"/>
      <c r="B60" s="182"/>
      <c r="C60" s="183"/>
      <c r="D60" s="183"/>
      <c r="E60" s="184"/>
    </row>
    <row r="61" spans="1:9" s="2" customFormat="1" ht="12">
      <c r="A61" s="1"/>
      <c r="B61" s="7" t="s">
        <v>82</v>
      </c>
      <c r="C61" s="20"/>
      <c r="D61" s="150" t="s">
        <v>10</v>
      </c>
      <c r="E61" s="151"/>
    </row>
    <row r="62" spans="1:9" ht="12" customHeight="1">
      <c r="A62" s="45" t="s">
        <v>23</v>
      </c>
      <c r="B62" s="26" t="s">
        <v>20</v>
      </c>
      <c r="C62" s="72">
        <v>4.1999999999999997E-3</v>
      </c>
      <c r="D62" s="171">
        <f t="shared" ref="D62:D67" si="1">C62*$D$26</f>
        <v>4.2925679999999993</v>
      </c>
      <c r="E62" s="169"/>
    </row>
    <row r="63" spans="1:9" ht="12" customHeight="1">
      <c r="A63" s="45" t="s">
        <v>24</v>
      </c>
      <c r="B63" s="26" t="s">
        <v>19</v>
      </c>
      <c r="C63" s="73">
        <f>C62*C41</f>
        <v>3.3599999999999998E-4</v>
      </c>
      <c r="D63" s="171">
        <f t="shared" si="1"/>
        <v>0.34340543999999995</v>
      </c>
      <c r="E63" s="169"/>
    </row>
    <row r="64" spans="1:9" ht="12" customHeight="1">
      <c r="A64" s="45" t="s">
        <v>25</v>
      </c>
      <c r="B64" s="26" t="s">
        <v>21</v>
      </c>
      <c r="C64" s="74">
        <v>0.01</v>
      </c>
      <c r="D64" s="171">
        <f t="shared" si="1"/>
        <v>10.2204</v>
      </c>
      <c r="E64" s="169"/>
    </row>
    <row r="65" spans="1:8" ht="12" customHeight="1">
      <c r="A65" s="45" t="s">
        <v>18</v>
      </c>
      <c r="B65" s="26" t="s">
        <v>22</v>
      </c>
      <c r="C65" s="74">
        <v>1.84E-2</v>
      </c>
      <c r="D65" s="171">
        <f t="shared" si="1"/>
        <v>18.805536</v>
      </c>
      <c r="E65" s="169"/>
      <c r="H65" s="31"/>
    </row>
    <row r="66" spans="1:8" ht="24">
      <c r="A66" s="45" t="s">
        <v>26</v>
      </c>
      <c r="B66" s="26" t="s">
        <v>77</v>
      </c>
      <c r="C66" s="73">
        <f>C65*C44</f>
        <v>6.7712000000000015E-3</v>
      </c>
      <c r="D66" s="171">
        <f>C66*$D$26</f>
        <v>6.9204372480000016</v>
      </c>
      <c r="E66" s="169"/>
    </row>
    <row r="67" spans="1:8" ht="12" customHeight="1">
      <c r="A67" s="45" t="s">
        <v>27</v>
      </c>
      <c r="B67" s="26" t="s">
        <v>78</v>
      </c>
      <c r="C67" s="74">
        <v>0.03</v>
      </c>
      <c r="D67" s="171">
        <f t="shared" si="1"/>
        <v>30.661199999999997</v>
      </c>
      <c r="E67" s="169"/>
    </row>
    <row r="68" spans="1:8" ht="12.75">
      <c r="B68" s="11" t="s">
        <v>1</v>
      </c>
      <c r="C68" s="75">
        <f>TRUNC(SUM(C62:C67),8)</f>
        <v>6.9707199999999997E-2</v>
      </c>
      <c r="D68" s="168">
        <f>SUM(D62:E67)</f>
        <v>71.243546687999995</v>
      </c>
      <c r="E68" s="169"/>
      <c r="H68" s="101">
        <f>+D68+D58+D26</f>
        <v>2021.936458784</v>
      </c>
    </row>
    <row r="69" spans="1:8" ht="12">
      <c r="B69" s="179" t="s">
        <v>81</v>
      </c>
      <c r="C69" s="180"/>
      <c r="D69" s="180"/>
      <c r="E69" s="181"/>
    </row>
    <row r="70" spans="1:8" ht="6" customHeight="1">
      <c r="B70" s="179"/>
      <c r="C70" s="180"/>
      <c r="D70" s="180"/>
      <c r="E70" s="181"/>
    </row>
    <row r="71" spans="1:8" ht="12">
      <c r="B71" s="179" t="s">
        <v>83</v>
      </c>
      <c r="C71" s="180"/>
      <c r="D71" s="180"/>
      <c r="E71" s="181"/>
    </row>
    <row r="72" spans="1:8" ht="12">
      <c r="B72" s="7" t="s">
        <v>90</v>
      </c>
      <c r="C72" s="20"/>
      <c r="D72" s="150" t="s">
        <v>10</v>
      </c>
      <c r="E72" s="151"/>
      <c r="F72" s="5"/>
      <c r="H72" s="5"/>
    </row>
    <row r="73" spans="1:8" ht="12.75">
      <c r="A73" s="45" t="s">
        <v>23</v>
      </c>
      <c r="B73" s="25" t="s">
        <v>84</v>
      </c>
      <c r="C73" s="72">
        <v>5.5999999999999999E-3</v>
      </c>
      <c r="D73" s="171">
        <f>C73*$D$16</f>
        <v>5.7234239999999996</v>
      </c>
      <c r="E73" s="169"/>
      <c r="H73" s="5"/>
    </row>
    <row r="74" spans="1:8" ht="12.75">
      <c r="A74" s="45" t="s">
        <v>24</v>
      </c>
      <c r="B74" s="25" t="s">
        <v>85</v>
      </c>
      <c r="C74" s="72">
        <v>2.8E-3</v>
      </c>
      <c r="D74" s="171">
        <f t="shared" ref="D74:D78" si="2">C74*$D$16</f>
        <v>2.8617119999999998</v>
      </c>
      <c r="E74" s="169"/>
      <c r="H74" s="5"/>
    </row>
    <row r="75" spans="1:8" ht="12.75">
      <c r="A75" s="45" t="s">
        <v>25</v>
      </c>
      <c r="B75" s="25" t="s">
        <v>86</v>
      </c>
      <c r="C75" s="72">
        <v>2.9999999999999997E-4</v>
      </c>
      <c r="D75" s="171">
        <f>C75*$D$16</f>
        <v>0.30661199999999994</v>
      </c>
      <c r="E75" s="169"/>
      <c r="H75" s="5"/>
    </row>
    <row r="76" spans="1:8" ht="12.75">
      <c r="A76" s="45" t="s">
        <v>18</v>
      </c>
      <c r="B76" s="25" t="s">
        <v>87</v>
      </c>
      <c r="C76" s="72">
        <v>8.0000000000000004E-4</v>
      </c>
      <c r="D76" s="171">
        <f t="shared" si="2"/>
        <v>0.81763200000000003</v>
      </c>
      <c r="E76" s="169"/>
      <c r="H76" s="5"/>
    </row>
    <row r="77" spans="1:8" ht="12.75">
      <c r="A77" s="45" t="s">
        <v>26</v>
      </c>
      <c r="B77" s="25" t="s">
        <v>88</v>
      </c>
      <c r="C77" s="72">
        <v>4.0000000000000002E-4</v>
      </c>
      <c r="D77" s="171">
        <f t="shared" si="2"/>
        <v>0.40881600000000001</v>
      </c>
      <c r="E77" s="169"/>
      <c r="H77" s="5"/>
    </row>
    <row r="78" spans="1:8" ht="12.75">
      <c r="A78" s="45" t="s">
        <v>27</v>
      </c>
      <c r="B78" s="25" t="s">
        <v>89</v>
      </c>
      <c r="C78" s="72">
        <v>0</v>
      </c>
      <c r="D78" s="171">
        <f t="shared" si="2"/>
        <v>0</v>
      </c>
      <c r="E78" s="169"/>
      <c r="H78" s="5"/>
    </row>
    <row r="79" spans="1:8" ht="12" customHeight="1">
      <c r="B79" s="11" t="s">
        <v>8</v>
      </c>
      <c r="C79" s="76">
        <f>SUM(C73:C78)</f>
        <v>9.8999999999999991E-3</v>
      </c>
      <c r="D79" s="168">
        <f>SUM(D73:E78)</f>
        <v>10.118195999999998</v>
      </c>
      <c r="E79" s="169"/>
      <c r="H79" s="5"/>
    </row>
    <row r="80" spans="1:8" ht="12">
      <c r="B80" s="182"/>
      <c r="C80" s="183"/>
      <c r="D80" s="183"/>
      <c r="E80" s="184"/>
      <c r="H80" s="5"/>
    </row>
    <row r="81" spans="1:5" ht="12">
      <c r="B81" s="7" t="s">
        <v>91</v>
      </c>
      <c r="C81" s="20"/>
      <c r="D81" s="150" t="s">
        <v>10</v>
      </c>
      <c r="E81" s="151"/>
    </row>
    <row r="82" spans="1:5" ht="12.75">
      <c r="A82" s="45" t="s">
        <v>23</v>
      </c>
      <c r="B82" s="6" t="s">
        <v>92</v>
      </c>
      <c r="C82" s="72">
        <v>0</v>
      </c>
      <c r="D82" s="185">
        <f>TRUNC(C82*$D$26,2)</f>
        <v>0</v>
      </c>
      <c r="E82" s="186"/>
    </row>
    <row r="83" spans="1:5" ht="12.75">
      <c r="B83" s="11" t="s">
        <v>8</v>
      </c>
      <c r="C83" s="76">
        <f>SUM(C82:C82)</f>
        <v>0</v>
      </c>
      <c r="D83" s="168">
        <f>SUM(D82:E82)</f>
        <v>0</v>
      </c>
      <c r="E83" s="169"/>
    </row>
    <row r="84" spans="1:5" ht="12.75" customHeight="1">
      <c r="B84" s="179" t="s">
        <v>93</v>
      </c>
      <c r="C84" s="180"/>
      <c r="D84" s="180"/>
      <c r="E84" s="181"/>
    </row>
    <row r="85" spans="1:5" ht="12">
      <c r="B85" s="7" t="s">
        <v>94</v>
      </c>
      <c r="C85" s="20"/>
      <c r="D85" s="150" t="s">
        <v>10</v>
      </c>
      <c r="E85" s="151"/>
    </row>
    <row r="86" spans="1:5" ht="12.75">
      <c r="A86" s="45" t="s">
        <v>30</v>
      </c>
      <c r="B86" s="187" t="s">
        <v>95</v>
      </c>
      <c r="C86" s="188"/>
      <c r="D86" s="171">
        <f>D79</f>
        <v>10.118195999999998</v>
      </c>
      <c r="E86" s="169"/>
    </row>
    <row r="87" spans="1:5" ht="12.75">
      <c r="A87" s="45" t="s">
        <v>31</v>
      </c>
      <c r="B87" s="187" t="s">
        <v>96</v>
      </c>
      <c r="C87" s="188"/>
      <c r="D87" s="171">
        <f>D83</f>
        <v>0</v>
      </c>
      <c r="E87" s="169"/>
    </row>
    <row r="88" spans="1:5" ht="12.75">
      <c r="B88" s="175" t="s">
        <v>1</v>
      </c>
      <c r="C88" s="176"/>
      <c r="D88" s="168">
        <f>SUM(D86:E87)</f>
        <v>10.118195999999998</v>
      </c>
      <c r="E88" s="169"/>
    </row>
    <row r="89" spans="1:5" ht="12">
      <c r="B89" s="179" t="s">
        <v>100</v>
      </c>
      <c r="C89" s="180"/>
      <c r="D89" s="180"/>
      <c r="E89" s="181"/>
    </row>
    <row r="90" spans="1:5" ht="6" customHeight="1">
      <c r="B90" s="179"/>
      <c r="C90" s="180"/>
      <c r="D90" s="180"/>
      <c r="E90" s="181"/>
    </row>
    <row r="91" spans="1:5" ht="12" customHeight="1">
      <c r="B91" s="8" t="s">
        <v>101</v>
      </c>
      <c r="C91" s="19"/>
      <c r="D91" s="150" t="s">
        <v>10</v>
      </c>
      <c r="E91" s="151"/>
    </row>
    <row r="92" spans="1:5" ht="12.75">
      <c r="A92" s="45" t="s">
        <v>23</v>
      </c>
      <c r="B92" s="13" t="s">
        <v>102</v>
      </c>
      <c r="C92" s="15"/>
      <c r="D92" s="166">
        <v>10</v>
      </c>
      <c r="E92" s="167"/>
    </row>
    <row r="93" spans="1:5" ht="12.75">
      <c r="A93" s="45" t="s">
        <v>24</v>
      </c>
      <c r="B93" s="13" t="s">
        <v>6</v>
      </c>
      <c r="C93" s="15"/>
      <c r="D93" s="166">
        <v>0</v>
      </c>
      <c r="E93" s="167"/>
    </row>
    <row r="94" spans="1:5" ht="12.75">
      <c r="A94" s="45" t="s">
        <v>25</v>
      </c>
      <c r="B94" s="13" t="s">
        <v>7</v>
      </c>
      <c r="C94" s="15"/>
      <c r="D94" s="166">
        <v>0</v>
      </c>
      <c r="E94" s="167"/>
    </row>
    <row r="95" spans="1:5" ht="12.75">
      <c r="A95" s="45" t="s">
        <v>18</v>
      </c>
      <c r="B95" s="14" t="s">
        <v>2</v>
      </c>
      <c r="C95" s="15"/>
      <c r="D95" s="166">
        <v>0</v>
      </c>
      <c r="E95" s="167"/>
    </row>
    <row r="96" spans="1:5" ht="12">
      <c r="B96" s="48" t="s">
        <v>9</v>
      </c>
      <c r="C96" s="21"/>
      <c r="D96" s="177">
        <f>SUM(D92:E95)</f>
        <v>10</v>
      </c>
      <c r="E96" s="177"/>
    </row>
    <row r="97" spans="1:5" ht="12">
      <c r="B97" s="179" t="s">
        <v>103</v>
      </c>
      <c r="C97" s="180"/>
      <c r="D97" s="180"/>
      <c r="E97" s="181"/>
    </row>
    <row r="98" spans="1:5" ht="6" customHeight="1">
      <c r="B98" s="179"/>
      <c r="C98" s="180"/>
      <c r="D98" s="180"/>
      <c r="E98" s="181"/>
    </row>
    <row r="99" spans="1:5" ht="12">
      <c r="B99" s="9" t="s">
        <v>104</v>
      </c>
      <c r="C99" s="8"/>
      <c r="D99" s="150" t="s">
        <v>10</v>
      </c>
      <c r="E99" s="151"/>
    </row>
    <row r="100" spans="1:5" ht="12">
      <c r="A100" s="45" t="s">
        <v>23</v>
      </c>
      <c r="B100" s="103" t="s">
        <v>33</v>
      </c>
      <c r="C100" s="77">
        <v>0.05</v>
      </c>
      <c r="D100" s="171">
        <f>C100*D115</f>
        <v>102.10273273919999</v>
      </c>
      <c r="E100" s="172"/>
    </row>
    <row r="101" spans="1:5" ht="12.75">
      <c r="A101" s="45" t="s">
        <v>24</v>
      </c>
      <c r="B101" s="103" t="s">
        <v>32</v>
      </c>
      <c r="C101" s="77">
        <v>4.8300000000000003E-2</v>
      </c>
      <c r="D101" s="171">
        <f>(D100+D115)*C101</f>
        <v>103.56280181737056</v>
      </c>
      <c r="E101" s="169"/>
    </row>
    <row r="102" spans="1:5" ht="12.75">
      <c r="A102" s="47" t="s">
        <v>25</v>
      </c>
      <c r="B102" s="104" t="s">
        <v>35</v>
      </c>
      <c r="C102" s="105">
        <f>TRUNC(SUM(C103:C105),8)</f>
        <v>8.6499999999999994E-2</v>
      </c>
      <c r="D102" s="168">
        <f>(D103+D105)</f>
        <v>212.83831021123081</v>
      </c>
      <c r="E102" s="169"/>
    </row>
    <row r="103" spans="1:5" s="78" customFormat="1" ht="12">
      <c r="B103" s="106" t="s">
        <v>207</v>
      </c>
      <c r="C103" s="79">
        <v>3.6499999999999998E-2</v>
      </c>
      <c r="D103" s="171">
        <f>($D100+$D101+$D115)/(1-$C$102)*C103</f>
        <v>89.81038523364073</v>
      </c>
      <c r="E103" s="172"/>
    </row>
    <row r="104" spans="1:5" ht="12">
      <c r="B104" s="107" t="s">
        <v>208</v>
      </c>
      <c r="C104" s="77">
        <v>0</v>
      </c>
      <c r="D104" s="171">
        <f>($D100+$D101+$D115)/(1-$C$106)*C104</f>
        <v>0</v>
      </c>
      <c r="E104" s="172"/>
    </row>
    <row r="105" spans="1:5" ht="12">
      <c r="B105" s="107" t="s">
        <v>209</v>
      </c>
      <c r="C105" s="77">
        <v>0.05</v>
      </c>
      <c r="D105" s="171">
        <f>($D100+$D101+$D115)/(1-$C$102)*C105</f>
        <v>123.02792497759006</v>
      </c>
      <c r="E105" s="172"/>
    </row>
    <row r="106" spans="1:5" ht="12.75">
      <c r="B106" s="108" t="s">
        <v>36</v>
      </c>
      <c r="C106" s="109">
        <f>C100+C101+C102</f>
        <v>0.18479999999999999</v>
      </c>
      <c r="D106" s="168">
        <f>SUM(D100:E102)</f>
        <v>418.50384476780135</v>
      </c>
      <c r="E106" s="169"/>
    </row>
    <row r="107" spans="1:5" ht="12">
      <c r="B107" s="147" t="s">
        <v>39</v>
      </c>
      <c r="C107" s="147"/>
      <c r="D107" s="147"/>
      <c r="E107" s="147"/>
    </row>
    <row r="108" spans="1:5" ht="6" customHeight="1">
      <c r="B108" s="147"/>
      <c r="C108" s="147"/>
      <c r="D108" s="147"/>
      <c r="E108" s="147"/>
    </row>
    <row r="109" spans="1:5" ht="12">
      <c r="B109" s="148" t="s">
        <v>34</v>
      </c>
      <c r="C109" s="149"/>
      <c r="D109" s="150" t="s">
        <v>10</v>
      </c>
      <c r="E109" s="151"/>
    </row>
    <row r="110" spans="1:5" ht="12.75">
      <c r="A110" s="45" t="s">
        <v>23</v>
      </c>
      <c r="B110" s="189" t="s">
        <v>37</v>
      </c>
      <c r="C110" s="190"/>
      <c r="D110" s="166">
        <f>+D26</f>
        <v>1022.04</v>
      </c>
      <c r="E110" s="167"/>
    </row>
    <row r="111" spans="1:5" ht="12.75">
      <c r="A111" s="45" t="s">
        <v>24</v>
      </c>
      <c r="B111" s="189" t="s">
        <v>105</v>
      </c>
      <c r="C111" s="190"/>
      <c r="D111" s="166">
        <f>D58</f>
        <v>928.65291209600002</v>
      </c>
      <c r="E111" s="167"/>
    </row>
    <row r="112" spans="1:5" ht="12.75">
      <c r="A112" s="45" t="s">
        <v>25</v>
      </c>
      <c r="B112" s="189" t="s">
        <v>106</v>
      </c>
      <c r="C112" s="190"/>
      <c r="D112" s="166">
        <f>D68</f>
        <v>71.243546687999995</v>
      </c>
      <c r="E112" s="167"/>
    </row>
    <row r="113" spans="1:5" ht="12.75">
      <c r="A113" s="43" t="s">
        <v>18</v>
      </c>
      <c r="B113" s="189" t="s">
        <v>80</v>
      </c>
      <c r="C113" s="190"/>
      <c r="D113" s="166">
        <f>D88</f>
        <v>10.118195999999998</v>
      </c>
      <c r="E113" s="167"/>
    </row>
    <row r="114" spans="1:5" ht="12.75">
      <c r="A114" s="44" t="s">
        <v>26</v>
      </c>
      <c r="B114" s="193" t="s">
        <v>107</v>
      </c>
      <c r="C114" s="190"/>
      <c r="D114" s="166">
        <f>D96</f>
        <v>10</v>
      </c>
      <c r="E114" s="167"/>
    </row>
    <row r="115" spans="1:5" ht="12">
      <c r="B115" s="194" t="s">
        <v>108</v>
      </c>
      <c r="C115" s="195"/>
      <c r="D115" s="196">
        <f>SUM(D110:E114)</f>
        <v>2042.0546547839997</v>
      </c>
      <c r="E115" s="197"/>
    </row>
    <row r="116" spans="1:5" ht="12">
      <c r="A116" s="45" t="s">
        <v>27</v>
      </c>
      <c r="B116" s="189" t="s">
        <v>38</v>
      </c>
      <c r="C116" s="190"/>
      <c r="D116" s="154">
        <f>+D106</f>
        <v>418.50384476780135</v>
      </c>
      <c r="E116" s="154"/>
    </row>
    <row r="117" spans="1:5" ht="12.75">
      <c r="B117" s="191" t="s">
        <v>109</v>
      </c>
      <c r="C117" s="192"/>
      <c r="D117" s="168">
        <f>+D115+D116</f>
        <v>2460.5584995518011</v>
      </c>
      <c r="E117" s="169"/>
    </row>
  </sheetData>
  <mergeCells count="144"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B3C88-F910-465E-90C4-C7786675AC97}">
  <sheetPr codeName="Plan44"/>
  <dimension ref="A1:J118"/>
  <sheetViews>
    <sheetView zoomScale="130" zoomScaleNormal="130" workbookViewId="0">
      <pane ySplit="5" topLeftCell="A99" activePane="bottomLeft" state="frozen"/>
      <selection pane="bottomLeft" activeCell="B101" sqref="B101:E107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36" t="s">
        <v>159</v>
      </c>
      <c r="C1" s="136"/>
      <c r="D1" s="136"/>
      <c r="E1" s="136"/>
    </row>
    <row r="2" spans="1:6" ht="12">
      <c r="B2" s="137" t="s">
        <v>160</v>
      </c>
      <c r="C2" s="137"/>
      <c r="D2" s="137"/>
      <c r="E2" s="137"/>
    </row>
    <row r="3" spans="1:6" ht="12">
      <c r="B3" s="138" t="s">
        <v>161</v>
      </c>
      <c r="C3" s="138"/>
      <c r="D3" s="138"/>
      <c r="E3" s="138"/>
    </row>
    <row r="4" spans="1:6" ht="6" customHeight="1">
      <c r="B4" s="139"/>
      <c r="C4" s="140"/>
      <c r="D4" s="140"/>
      <c r="E4" s="141"/>
    </row>
    <row r="5" spans="1:6" ht="6" customHeight="1">
      <c r="B5" s="142"/>
      <c r="C5" s="143"/>
      <c r="D5" s="143"/>
      <c r="E5" s="144"/>
    </row>
    <row r="6" spans="1:6" ht="12">
      <c r="B6" s="142" t="s">
        <v>46</v>
      </c>
      <c r="C6" s="143"/>
      <c r="D6" s="143"/>
      <c r="E6" s="144"/>
    </row>
    <row r="7" spans="1:6" ht="12">
      <c r="A7" s="45" t="s">
        <v>23</v>
      </c>
      <c r="B7" s="7" t="s">
        <v>47</v>
      </c>
      <c r="C7" s="22"/>
      <c r="D7" s="145" t="s">
        <v>156</v>
      </c>
      <c r="E7" s="146"/>
    </row>
    <row r="8" spans="1:6" ht="12">
      <c r="A8" s="45" t="s">
        <v>24</v>
      </c>
      <c r="B8" s="129" t="s">
        <v>48</v>
      </c>
      <c r="C8" s="130"/>
      <c r="D8" s="131" t="s">
        <v>51</v>
      </c>
      <c r="E8" s="132"/>
    </row>
    <row r="9" spans="1:6" ht="12" customHeight="1">
      <c r="A9" s="45" t="s">
        <v>25</v>
      </c>
      <c r="B9" s="8" t="s">
        <v>49</v>
      </c>
      <c r="C9" s="19"/>
      <c r="D9" s="131" t="s">
        <v>155</v>
      </c>
      <c r="E9" s="132"/>
    </row>
    <row r="10" spans="1:6" ht="12" customHeight="1">
      <c r="A10" s="45" t="s">
        <v>18</v>
      </c>
      <c r="B10" s="129" t="s">
        <v>50</v>
      </c>
      <c r="C10" s="130"/>
      <c r="D10" s="133" t="s">
        <v>52</v>
      </c>
      <c r="E10" s="134"/>
    </row>
    <row r="11" spans="1:6" ht="12" customHeight="1">
      <c r="B11" s="135"/>
      <c r="C11" s="135"/>
      <c r="D11" s="135"/>
      <c r="E11" s="135"/>
    </row>
    <row r="12" spans="1:6" ht="12">
      <c r="B12" s="155" t="s">
        <v>56</v>
      </c>
      <c r="C12" s="156"/>
      <c r="D12" s="156"/>
      <c r="E12" s="156"/>
      <c r="F12" s="38"/>
    </row>
    <row r="13" spans="1:6" s="3" customFormat="1" ht="24">
      <c r="B13" s="34" t="s">
        <v>79</v>
      </c>
      <c r="C13" s="34" t="s">
        <v>53</v>
      </c>
      <c r="D13" s="34" t="s">
        <v>55</v>
      </c>
      <c r="E13" s="39" t="s">
        <v>45</v>
      </c>
    </row>
    <row r="14" spans="1:6" ht="11.25" customHeight="1">
      <c r="B14" s="157" t="s">
        <v>198</v>
      </c>
      <c r="C14" s="157" t="s">
        <v>199</v>
      </c>
      <c r="D14" s="159">
        <v>43466</v>
      </c>
      <c r="E14" s="161">
        <v>2</v>
      </c>
    </row>
    <row r="15" spans="1:6" ht="11.25" customHeight="1">
      <c r="B15" s="158"/>
      <c r="C15" s="158"/>
      <c r="D15" s="160"/>
      <c r="E15" s="160"/>
    </row>
    <row r="16" spans="1:6" ht="12">
      <c r="B16" s="162" t="s">
        <v>163</v>
      </c>
      <c r="C16" s="163"/>
      <c r="D16" s="164">
        <v>1022.04</v>
      </c>
      <c r="E16" s="165"/>
    </row>
    <row r="17" spans="1:10" ht="12">
      <c r="B17" s="147" t="s">
        <v>59</v>
      </c>
      <c r="C17" s="147"/>
      <c r="D17" s="147"/>
      <c r="E17" s="147"/>
    </row>
    <row r="18" spans="1:10" ht="6" customHeight="1">
      <c r="B18" s="147"/>
      <c r="C18" s="147"/>
      <c r="D18" s="147"/>
      <c r="E18" s="147"/>
    </row>
    <row r="19" spans="1:10" ht="12">
      <c r="B19" s="148" t="s">
        <v>65</v>
      </c>
      <c r="C19" s="149"/>
      <c r="D19" s="150" t="s">
        <v>10</v>
      </c>
      <c r="E19" s="151"/>
    </row>
    <row r="20" spans="1:10" ht="12">
      <c r="A20" s="45" t="s">
        <v>23</v>
      </c>
      <c r="B20" s="152" t="s">
        <v>0</v>
      </c>
      <c r="C20" s="153"/>
      <c r="D20" s="154">
        <f>+D16</f>
        <v>1022.04</v>
      </c>
      <c r="E20" s="154"/>
      <c r="J20" s="35"/>
    </row>
    <row r="21" spans="1:10" ht="12.75">
      <c r="A21" s="45" t="s">
        <v>24</v>
      </c>
      <c r="B21" s="152" t="s">
        <v>3</v>
      </c>
      <c r="C21" s="153"/>
      <c r="D21" s="166">
        <v>0</v>
      </c>
      <c r="E21" s="167"/>
      <c r="J21" s="35"/>
    </row>
    <row r="22" spans="1:10" ht="12.75">
      <c r="A22" s="45" t="s">
        <v>25</v>
      </c>
      <c r="B22" s="152" t="s">
        <v>4</v>
      </c>
      <c r="C22" s="153"/>
      <c r="D22" s="166">
        <v>0</v>
      </c>
      <c r="E22" s="167"/>
      <c r="J22" s="35"/>
    </row>
    <row r="23" spans="1:10" ht="12.75">
      <c r="A23" s="45" t="s">
        <v>18</v>
      </c>
      <c r="B23" s="152" t="s">
        <v>5</v>
      </c>
      <c r="C23" s="153"/>
      <c r="D23" s="166">
        <v>0</v>
      </c>
      <c r="E23" s="167"/>
      <c r="J23" s="35"/>
    </row>
    <row r="24" spans="1:10" ht="12.75">
      <c r="A24" s="45" t="s">
        <v>26</v>
      </c>
      <c r="B24" s="152" t="s">
        <v>57</v>
      </c>
      <c r="C24" s="153"/>
      <c r="D24" s="166">
        <v>0</v>
      </c>
      <c r="E24" s="167"/>
      <c r="J24" s="35"/>
    </row>
    <row r="25" spans="1:10" ht="12.75">
      <c r="A25" s="45" t="s">
        <v>27</v>
      </c>
      <c r="B25" s="152" t="s">
        <v>2</v>
      </c>
      <c r="C25" s="153"/>
      <c r="D25" s="166">
        <v>0</v>
      </c>
      <c r="E25" s="167"/>
      <c r="J25" s="35"/>
    </row>
    <row r="26" spans="1:10" ht="12.75">
      <c r="B26" s="48" t="s">
        <v>8</v>
      </c>
      <c r="C26" s="17"/>
      <c r="D26" s="168">
        <f>SUM(D20:E25)</f>
        <v>1022.04</v>
      </c>
      <c r="E26" s="169"/>
      <c r="G26" s="35"/>
      <c r="H26" s="35"/>
      <c r="I26" s="35"/>
      <c r="J26" s="35"/>
    </row>
    <row r="27" spans="1:10" ht="12">
      <c r="B27" s="147" t="s">
        <v>58</v>
      </c>
      <c r="C27" s="147"/>
      <c r="D27" s="147"/>
      <c r="E27" s="147"/>
    </row>
    <row r="28" spans="1:10" ht="6" customHeight="1">
      <c r="B28" s="147"/>
      <c r="C28" s="147"/>
      <c r="D28" s="147"/>
      <c r="E28" s="147"/>
    </row>
    <row r="29" spans="1:10" ht="12">
      <c r="B29" s="147" t="s">
        <v>60</v>
      </c>
      <c r="C29" s="147"/>
      <c r="D29" s="147"/>
      <c r="E29" s="147"/>
    </row>
    <row r="30" spans="1:10" ht="12">
      <c r="B30" s="8" t="s">
        <v>61</v>
      </c>
      <c r="C30" s="19"/>
      <c r="D30" s="150" t="s">
        <v>10</v>
      </c>
      <c r="E30" s="151"/>
      <c r="H30" s="35"/>
      <c r="I30" s="35"/>
    </row>
    <row r="31" spans="1:10" ht="12.75">
      <c r="A31" s="45" t="s">
        <v>23</v>
      </c>
      <c r="B31" s="13" t="s">
        <v>62</v>
      </c>
      <c r="C31" s="40">
        <v>8.3299999999999999E-2</v>
      </c>
      <c r="D31" s="171">
        <f>(D26*C31)</f>
        <v>85.135931999999997</v>
      </c>
      <c r="E31" s="169"/>
      <c r="G31" s="35"/>
      <c r="H31" s="35"/>
    </row>
    <row r="32" spans="1:10" ht="12">
      <c r="A32" s="45" t="s">
        <v>24</v>
      </c>
      <c r="B32" s="46" t="s">
        <v>63</v>
      </c>
      <c r="C32" s="40">
        <v>0.121</v>
      </c>
      <c r="D32" s="171">
        <f xml:space="preserve"> (D26*C32)</f>
        <v>123.66683999999999</v>
      </c>
      <c r="E32" s="172"/>
      <c r="H32" s="35"/>
      <c r="I32" s="35"/>
    </row>
    <row r="33" spans="1:9" ht="12.75">
      <c r="B33" s="48" t="s">
        <v>8</v>
      </c>
      <c r="C33" s="42">
        <f>SUM(C31:C32)</f>
        <v>0.20429999999999998</v>
      </c>
      <c r="D33" s="168">
        <f>SUM(D31:E32)</f>
        <v>208.802772</v>
      </c>
      <c r="E33" s="169"/>
    </row>
    <row r="34" spans="1:9" ht="12">
      <c r="B34" s="170" t="s">
        <v>68</v>
      </c>
      <c r="C34" s="170"/>
      <c r="D34" s="170"/>
      <c r="E34" s="170"/>
    </row>
    <row r="35" spans="1:9" ht="12">
      <c r="B35" s="8" t="s">
        <v>64</v>
      </c>
      <c r="C35" s="19"/>
      <c r="D35" s="150" t="s">
        <v>10</v>
      </c>
      <c r="E35" s="151"/>
    </row>
    <row r="36" spans="1:9" ht="12">
      <c r="A36" s="45" t="s">
        <v>23</v>
      </c>
      <c r="B36" s="10" t="s">
        <v>11</v>
      </c>
      <c r="C36" s="40">
        <v>0.2</v>
      </c>
      <c r="D36" s="171">
        <f>(C36*($D$26+$D$33))</f>
        <v>246.1685544</v>
      </c>
      <c r="E36" s="172"/>
    </row>
    <row r="37" spans="1:9" ht="12">
      <c r="A37" s="45" t="s">
        <v>24</v>
      </c>
      <c r="B37" s="10" t="s">
        <v>13</v>
      </c>
      <c r="C37" s="40">
        <v>1.4999999999999999E-2</v>
      </c>
      <c r="D37" s="171">
        <f>(C37*($D$26+$D$33))</f>
        <v>18.46264158</v>
      </c>
      <c r="E37" s="172"/>
    </row>
    <row r="38" spans="1:9" customFormat="1" ht="12.75">
      <c r="A38" s="45" t="s">
        <v>25</v>
      </c>
      <c r="B38" s="10" t="s">
        <v>14</v>
      </c>
      <c r="C38" s="40">
        <v>0.01</v>
      </c>
      <c r="D38" s="171">
        <f>(C38*($D$26+$D$33))</f>
        <v>12.308427719999999</v>
      </c>
      <c r="E38" s="172"/>
    </row>
    <row r="39" spans="1:9" customFormat="1" ht="12.75">
      <c r="A39" s="45" t="s">
        <v>18</v>
      </c>
      <c r="B39" s="10" t="s">
        <v>15</v>
      </c>
      <c r="C39" s="40">
        <v>2E-3</v>
      </c>
      <c r="D39" s="171">
        <f>(C39*($D$26+$D$33))</f>
        <v>2.4616855439999998</v>
      </c>
      <c r="E39" s="172"/>
    </row>
    <row r="40" spans="1:9" ht="12">
      <c r="A40" s="45" t="s">
        <v>26</v>
      </c>
      <c r="B40" s="10" t="s">
        <v>17</v>
      </c>
      <c r="C40" s="40">
        <v>2.5000000000000001E-2</v>
      </c>
      <c r="D40" s="171">
        <f t="shared" ref="D40:D43" si="0">(C40*($D$26+$D$33))</f>
        <v>30.771069300000001</v>
      </c>
      <c r="E40" s="172"/>
    </row>
    <row r="41" spans="1:9" ht="12">
      <c r="A41" s="45" t="s">
        <v>27</v>
      </c>
      <c r="B41" s="10" t="s">
        <v>12</v>
      </c>
      <c r="C41" s="40">
        <v>0.08</v>
      </c>
      <c r="D41" s="171">
        <f t="shared" si="0"/>
        <v>98.467421759999993</v>
      </c>
      <c r="E41" s="172"/>
    </row>
    <row r="42" spans="1:9" ht="12">
      <c r="A42" s="45" t="s">
        <v>28</v>
      </c>
      <c r="B42" s="24" t="s">
        <v>44</v>
      </c>
      <c r="C42" s="41">
        <v>0.03</v>
      </c>
      <c r="D42" s="171">
        <f t="shared" si="0"/>
        <v>36.925283159999999</v>
      </c>
      <c r="E42" s="172"/>
    </row>
    <row r="43" spans="1:9" ht="12">
      <c r="A43" s="45" t="s">
        <v>29</v>
      </c>
      <c r="B43" s="10" t="s">
        <v>16</v>
      </c>
      <c r="C43" s="40">
        <v>6.0000000000000001E-3</v>
      </c>
      <c r="D43" s="171">
        <f t="shared" si="0"/>
        <v>7.3850566320000004</v>
      </c>
      <c r="E43" s="172"/>
    </row>
    <row r="44" spans="1:9" customFormat="1" ht="12.75">
      <c r="A44" s="1"/>
      <c r="B44" s="48" t="s">
        <v>8</v>
      </c>
      <c r="C44" s="42">
        <f>SUM(C36:C43)</f>
        <v>0.3680000000000001</v>
      </c>
      <c r="D44" s="168">
        <f>SUM(D36:E43)</f>
        <v>452.95014009599998</v>
      </c>
      <c r="E44" s="169"/>
    </row>
    <row r="45" spans="1:9" ht="12">
      <c r="B45" s="147" t="s">
        <v>67</v>
      </c>
      <c r="C45" s="147"/>
      <c r="D45" s="147"/>
      <c r="E45" s="147"/>
    </row>
    <row r="46" spans="1:9" ht="12">
      <c r="B46" s="8" t="s">
        <v>66</v>
      </c>
      <c r="C46" s="19"/>
      <c r="D46" s="150" t="s">
        <v>10</v>
      </c>
      <c r="E46" s="151"/>
    </row>
    <row r="47" spans="1:9" ht="12.75">
      <c r="A47" s="45" t="s">
        <v>23</v>
      </c>
      <c r="B47" s="13" t="s">
        <v>69</v>
      </c>
      <c r="C47" s="15"/>
      <c r="D47" s="166">
        <v>0</v>
      </c>
      <c r="E47" s="167"/>
      <c r="G47" s="29" t="s">
        <v>40</v>
      </c>
      <c r="H47" s="29" t="s">
        <v>169</v>
      </c>
      <c r="I47" s="29" t="s">
        <v>43</v>
      </c>
    </row>
    <row r="48" spans="1:9" ht="12.75">
      <c r="A48" s="45" t="s">
        <v>24</v>
      </c>
      <c r="B48" s="13" t="s">
        <v>70</v>
      </c>
      <c r="C48" s="15"/>
      <c r="D48" s="166">
        <f>+I54</f>
        <v>168</v>
      </c>
      <c r="E48" s="167"/>
      <c r="F48" s="5"/>
      <c r="G48" s="27">
        <v>15</v>
      </c>
      <c r="H48" s="80">
        <v>2.4</v>
      </c>
      <c r="I48" s="28">
        <f>(G48*H48*2)-(6%*D16)</f>
        <v>10.677600000000005</v>
      </c>
    </row>
    <row r="49" spans="1:9" ht="12.75">
      <c r="A49" s="45" t="s">
        <v>25</v>
      </c>
      <c r="B49" s="14" t="s">
        <v>164</v>
      </c>
      <c r="C49" s="15"/>
      <c r="D49" s="166">
        <v>2.21</v>
      </c>
      <c r="E49" s="167"/>
      <c r="F49" s="5"/>
    </row>
    <row r="50" spans="1:9" ht="12.75">
      <c r="A50" s="100" t="s">
        <v>18</v>
      </c>
      <c r="B50" s="14" t="s">
        <v>204</v>
      </c>
      <c r="C50" s="15"/>
      <c r="D50" s="166">
        <v>129.52000000000001</v>
      </c>
      <c r="E50" s="167"/>
      <c r="F50" s="5"/>
    </row>
    <row r="51" spans="1:9" ht="12.75">
      <c r="A51" s="45" t="s">
        <v>26</v>
      </c>
      <c r="B51" s="14" t="s">
        <v>165</v>
      </c>
      <c r="C51" s="15"/>
      <c r="D51" s="166">
        <v>15</v>
      </c>
      <c r="E51" s="167"/>
      <c r="F51" s="5"/>
    </row>
    <row r="52" spans="1:9" ht="12.75">
      <c r="A52" s="45" t="s">
        <v>27</v>
      </c>
      <c r="B52" s="14" t="s">
        <v>166</v>
      </c>
      <c r="C52" s="15"/>
      <c r="D52" s="166">
        <v>4</v>
      </c>
      <c r="E52" s="167"/>
      <c r="F52" s="5"/>
      <c r="G52" s="178" t="s">
        <v>42</v>
      </c>
      <c r="H52" s="178"/>
      <c r="I52" s="178"/>
    </row>
    <row r="53" spans="1:9" ht="12" customHeight="1">
      <c r="B53" s="48" t="s">
        <v>1</v>
      </c>
      <c r="C53" s="21"/>
      <c r="D53" s="177">
        <f>SUM(D47:E52)</f>
        <v>318.73</v>
      </c>
      <c r="E53" s="177"/>
      <c r="F53" s="5"/>
      <c r="G53" s="27" t="s">
        <v>40</v>
      </c>
      <c r="H53" s="27" t="s">
        <v>41</v>
      </c>
      <c r="I53" s="27" t="s">
        <v>43</v>
      </c>
    </row>
    <row r="54" spans="1:9" ht="12">
      <c r="B54" s="147" t="s">
        <v>71</v>
      </c>
      <c r="C54" s="147"/>
      <c r="D54" s="147"/>
      <c r="E54" s="147"/>
      <c r="F54" s="5"/>
      <c r="G54" s="27">
        <v>15</v>
      </c>
      <c r="H54" s="30">
        <v>14</v>
      </c>
      <c r="I54" s="28">
        <f>+H54*G54*80%</f>
        <v>168</v>
      </c>
    </row>
    <row r="55" spans="1:9" ht="12">
      <c r="B55" s="7" t="s">
        <v>72</v>
      </c>
      <c r="C55" s="20"/>
      <c r="D55" s="150" t="s">
        <v>10</v>
      </c>
      <c r="E55" s="151"/>
      <c r="F55" s="5"/>
    </row>
    <row r="56" spans="1:9" ht="12.75" customHeight="1">
      <c r="A56" s="45" t="s">
        <v>97</v>
      </c>
      <c r="B56" s="173" t="s">
        <v>73</v>
      </c>
      <c r="C56" s="174"/>
      <c r="D56" s="166">
        <f>+D33</f>
        <v>208.802772</v>
      </c>
      <c r="E56" s="167"/>
    </row>
    <row r="57" spans="1:9" ht="12.75" customHeight="1">
      <c r="A57" s="45" t="s">
        <v>98</v>
      </c>
      <c r="B57" s="173" t="s">
        <v>74</v>
      </c>
      <c r="C57" s="174"/>
      <c r="D57" s="166">
        <f>+D44</f>
        <v>452.95014009599998</v>
      </c>
      <c r="E57" s="167"/>
    </row>
    <row r="58" spans="1:9" ht="12" customHeight="1">
      <c r="A58" s="45" t="s">
        <v>99</v>
      </c>
      <c r="B58" s="173" t="s">
        <v>75</v>
      </c>
      <c r="C58" s="174"/>
      <c r="D58" s="166">
        <f>+D53</f>
        <v>318.73</v>
      </c>
      <c r="E58" s="167"/>
    </row>
    <row r="59" spans="1:9" ht="12">
      <c r="B59" s="175" t="s">
        <v>8</v>
      </c>
      <c r="C59" s="176"/>
      <c r="D59" s="177">
        <f>SUM(D56:E58)</f>
        <v>980.48291209600006</v>
      </c>
      <c r="E59" s="177"/>
    </row>
    <row r="60" spans="1:9" ht="12">
      <c r="B60" s="179" t="s">
        <v>76</v>
      </c>
      <c r="C60" s="180"/>
      <c r="D60" s="180"/>
      <c r="E60" s="181"/>
    </row>
    <row r="61" spans="1:9" ht="6" customHeight="1">
      <c r="A61"/>
      <c r="B61" s="182"/>
      <c r="C61" s="183"/>
      <c r="D61" s="183"/>
      <c r="E61" s="184"/>
    </row>
    <row r="62" spans="1:9" s="2" customFormat="1" ht="12">
      <c r="A62" s="1"/>
      <c r="B62" s="7" t="s">
        <v>82</v>
      </c>
      <c r="C62" s="20"/>
      <c r="D62" s="150" t="s">
        <v>10</v>
      </c>
      <c r="E62" s="151"/>
    </row>
    <row r="63" spans="1:9" ht="12" customHeight="1">
      <c r="A63" s="45" t="s">
        <v>23</v>
      </c>
      <c r="B63" s="26" t="s">
        <v>20</v>
      </c>
      <c r="C63" s="72">
        <v>4.1999999999999997E-3</v>
      </c>
      <c r="D63" s="171">
        <f t="shared" ref="D63:D68" si="1">C63*$D$26</f>
        <v>4.2925679999999993</v>
      </c>
      <c r="E63" s="169"/>
    </row>
    <row r="64" spans="1:9" ht="12" customHeight="1">
      <c r="A64" s="45" t="s">
        <v>24</v>
      </c>
      <c r="B64" s="26" t="s">
        <v>19</v>
      </c>
      <c r="C64" s="73">
        <f>C63*C41</f>
        <v>3.3599999999999998E-4</v>
      </c>
      <c r="D64" s="171">
        <f t="shared" si="1"/>
        <v>0.34340543999999995</v>
      </c>
      <c r="E64" s="169"/>
    </row>
    <row r="65" spans="1:8" ht="12" customHeight="1">
      <c r="A65" s="45" t="s">
        <v>25</v>
      </c>
      <c r="B65" s="26" t="s">
        <v>21</v>
      </c>
      <c r="C65" s="74">
        <v>0.01</v>
      </c>
      <c r="D65" s="171">
        <f t="shared" si="1"/>
        <v>10.2204</v>
      </c>
      <c r="E65" s="169"/>
    </row>
    <row r="66" spans="1:8" ht="12" customHeight="1">
      <c r="A66" s="45" t="s">
        <v>18</v>
      </c>
      <c r="B66" s="26" t="s">
        <v>22</v>
      </c>
      <c r="C66" s="74">
        <v>1.84E-2</v>
      </c>
      <c r="D66" s="171">
        <f t="shared" si="1"/>
        <v>18.805536</v>
      </c>
      <c r="E66" s="169"/>
      <c r="H66" s="31"/>
    </row>
    <row r="67" spans="1:8" ht="24">
      <c r="A67" s="45" t="s">
        <v>26</v>
      </c>
      <c r="B67" s="26" t="s">
        <v>77</v>
      </c>
      <c r="C67" s="73">
        <f>C66*C44</f>
        <v>6.7712000000000015E-3</v>
      </c>
      <c r="D67" s="171">
        <f>C67*$D$26</f>
        <v>6.9204372480000016</v>
      </c>
      <c r="E67" s="169"/>
    </row>
    <row r="68" spans="1:8" ht="12" customHeight="1">
      <c r="A68" s="45" t="s">
        <v>27</v>
      </c>
      <c r="B68" s="26" t="s">
        <v>78</v>
      </c>
      <c r="C68" s="74">
        <v>0.03</v>
      </c>
      <c r="D68" s="171">
        <f t="shared" si="1"/>
        <v>30.661199999999997</v>
      </c>
      <c r="E68" s="169"/>
    </row>
    <row r="69" spans="1:8" ht="12.75">
      <c r="B69" s="11" t="s">
        <v>1</v>
      </c>
      <c r="C69" s="75">
        <f>TRUNC(SUM(C63:C68),8)</f>
        <v>6.9707199999999997E-2</v>
      </c>
      <c r="D69" s="168">
        <f>SUM(D63:E68)</f>
        <v>71.243546687999995</v>
      </c>
      <c r="E69" s="169"/>
    </row>
    <row r="70" spans="1:8" ht="12">
      <c r="B70" s="179" t="s">
        <v>81</v>
      </c>
      <c r="C70" s="180"/>
      <c r="D70" s="180"/>
      <c r="E70" s="181"/>
    </row>
    <row r="71" spans="1:8" ht="6" customHeight="1">
      <c r="B71" s="179"/>
      <c r="C71" s="180"/>
      <c r="D71" s="180"/>
      <c r="E71" s="181"/>
    </row>
    <row r="72" spans="1:8" ht="12">
      <c r="B72" s="179" t="s">
        <v>83</v>
      </c>
      <c r="C72" s="180"/>
      <c r="D72" s="180"/>
      <c r="E72" s="181"/>
    </row>
    <row r="73" spans="1:8" ht="12">
      <c r="B73" s="7" t="s">
        <v>90</v>
      </c>
      <c r="C73" s="20"/>
      <c r="D73" s="150" t="s">
        <v>10</v>
      </c>
      <c r="E73" s="151"/>
      <c r="F73" s="5"/>
      <c r="H73" s="5"/>
    </row>
    <row r="74" spans="1:8" ht="12.75">
      <c r="A74" s="45" t="s">
        <v>23</v>
      </c>
      <c r="B74" s="25" t="s">
        <v>84</v>
      </c>
      <c r="C74" s="72">
        <v>5.5999999999999999E-3</v>
      </c>
      <c r="D74" s="171">
        <f t="shared" ref="D74:D79" si="2">C74*$D$26</f>
        <v>5.7234239999999996</v>
      </c>
      <c r="E74" s="169"/>
      <c r="H74" s="5"/>
    </row>
    <row r="75" spans="1:8" ht="12.75">
      <c r="A75" s="45" t="s">
        <v>24</v>
      </c>
      <c r="B75" s="25" t="s">
        <v>85</v>
      </c>
      <c r="C75" s="72">
        <v>2.8E-3</v>
      </c>
      <c r="D75" s="171">
        <f t="shared" si="2"/>
        <v>2.8617119999999998</v>
      </c>
      <c r="E75" s="169"/>
      <c r="H75" s="5"/>
    </row>
    <row r="76" spans="1:8" ht="12.75">
      <c r="A76" s="45" t="s">
        <v>25</v>
      </c>
      <c r="B76" s="25" t="s">
        <v>86</v>
      </c>
      <c r="C76" s="72">
        <v>2.9999999999999997E-4</v>
      </c>
      <c r="D76" s="171">
        <f>C76*$D$26</f>
        <v>0.30661199999999994</v>
      </c>
      <c r="E76" s="169"/>
      <c r="H76" s="5"/>
    </row>
    <row r="77" spans="1:8" ht="12.75">
      <c r="A77" s="45" t="s">
        <v>18</v>
      </c>
      <c r="B77" s="25" t="s">
        <v>87</v>
      </c>
      <c r="C77" s="72">
        <v>8.0000000000000004E-4</v>
      </c>
      <c r="D77" s="171">
        <f t="shared" si="2"/>
        <v>0.81763200000000003</v>
      </c>
      <c r="E77" s="169"/>
      <c r="H77" s="5"/>
    </row>
    <row r="78" spans="1:8" ht="12.75">
      <c r="A78" s="45" t="s">
        <v>26</v>
      </c>
      <c r="B78" s="25" t="s">
        <v>88</v>
      </c>
      <c r="C78" s="72">
        <v>4.0000000000000002E-4</v>
      </c>
      <c r="D78" s="171">
        <f t="shared" si="2"/>
        <v>0.40881600000000001</v>
      </c>
      <c r="E78" s="169"/>
      <c r="H78" s="5"/>
    </row>
    <row r="79" spans="1:8" ht="12.75">
      <c r="A79" s="45" t="s">
        <v>27</v>
      </c>
      <c r="B79" s="25" t="s">
        <v>89</v>
      </c>
      <c r="C79" s="72">
        <v>0</v>
      </c>
      <c r="D79" s="171">
        <f t="shared" si="2"/>
        <v>0</v>
      </c>
      <c r="E79" s="169"/>
      <c r="H79" s="5"/>
    </row>
    <row r="80" spans="1:8" ht="12" customHeight="1">
      <c r="B80" s="11" t="s">
        <v>8</v>
      </c>
      <c r="C80" s="76">
        <f>SUM(C74:C79)</f>
        <v>9.8999999999999991E-3</v>
      </c>
      <c r="D80" s="168">
        <f>SUM(D74:E79)</f>
        <v>10.118195999999998</v>
      </c>
      <c r="E80" s="169"/>
      <c r="H80" s="5"/>
    </row>
    <row r="81" spans="1:8" ht="12">
      <c r="B81" s="182"/>
      <c r="C81" s="183"/>
      <c r="D81" s="183"/>
      <c r="E81" s="184"/>
      <c r="H81" s="5"/>
    </row>
    <row r="82" spans="1:8" ht="12">
      <c r="B82" s="7" t="s">
        <v>91</v>
      </c>
      <c r="C82" s="20"/>
      <c r="D82" s="150" t="s">
        <v>10</v>
      </c>
      <c r="E82" s="151"/>
    </row>
    <row r="83" spans="1:8" ht="24" customHeight="1">
      <c r="A83" s="45" t="s">
        <v>23</v>
      </c>
      <c r="B83" s="6" t="s">
        <v>92</v>
      </c>
      <c r="C83" s="72">
        <v>0</v>
      </c>
      <c r="D83" s="198">
        <v>0</v>
      </c>
      <c r="E83" s="199"/>
    </row>
    <row r="84" spans="1:8" ht="12.75">
      <c r="B84" s="11" t="s">
        <v>8</v>
      </c>
      <c r="C84" s="76">
        <f>SUM(C83:C83)</f>
        <v>0</v>
      </c>
      <c r="D84" s="168">
        <f>SUM(D83:E83)</f>
        <v>0</v>
      </c>
      <c r="E84" s="169"/>
    </row>
    <row r="85" spans="1:8" ht="12.75" customHeight="1">
      <c r="B85" s="179" t="s">
        <v>93</v>
      </c>
      <c r="C85" s="180"/>
      <c r="D85" s="180"/>
      <c r="E85" s="181"/>
    </row>
    <row r="86" spans="1:8" ht="12">
      <c r="B86" s="7" t="s">
        <v>94</v>
      </c>
      <c r="C86" s="20"/>
      <c r="D86" s="150" t="s">
        <v>10</v>
      </c>
      <c r="E86" s="151"/>
    </row>
    <row r="87" spans="1:8" ht="12.75">
      <c r="A87" s="45" t="s">
        <v>30</v>
      </c>
      <c r="B87" s="187" t="s">
        <v>95</v>
      </c>
      <c r="C87" s="188"/>
      <c r="D87" s="171">
        <f>D80</f>
        <v>10.118195999999998</v>
      </c>
      <c r="E87" s="169"/>
    </row>
    <row r="88" spans="1:8" ht="12.75">
      <c r="A88" s="45" t="s">
        <v>31</v>
      </c>
      <c r="B88" s="187" t="s">
        <v>96</v>
      </c>
      <c r="C88" s="188"/>
      <c r="D88" s="171">
        <f>D84</f>
        <v>0</v>
      </c>
      <c r="E88" s="169"/>
    </row>
    <row r="89" spans="1:8" ht="12.75">
      <c r="B89" s="175" t="s">
        <v>1</v>
      </c>
      <c r="C89" s="176"/>
      <c r="D89" s="168">
        <f>SUM(D87:E88)</f>
        <v>10.118195999999998</v>
      </c>
      <c r="E89" s="169"/>
    </row>
    <row r="90" spans="1:8" ht="12">
      <c r="B90" s="179" t="s">
        <v>100</v>
      </c>
      <c r="C90" s="180"/>
      <c r="D90" s="180"/>
      <c r="E90" s="181"/>
    </row>
    <row r="91" spans="1:8" ht="6" customHeight="1">
      <c r="B91" s="179"/>
      <c r="C91" s="180"/>
      <c r="D91" s="180"/>
      <c r="E91" s="181"/>
    </row>
    <row r="92" spans="1:8" ht="12" customHeight="1">
      <c r="B92" s="8" t="s">
        <v>101</v>
      </c>
      <c r="C92" s="19"/>
      <c r="D92" s="150" t="s">
        <v>10</v>
      </c>
      <c r="E92" s="151"/>
    </row>
    <row r="93" spans="1:8" ht="12.75">
      <c r="A93" s="45" t="s">
        <v>23</v>
      </c>
      <c r="B93" s="13" t="s">
        <v>102</v>
      </c>
      <c r="C93" s="15"/>
      <c r="D93" s="166">
        <v>10</v>
      </c>
      <c r="E93" s="167"/>
    </row>
    <row r="94" spans="1:8" ht="12.75">
      <c r="A94" s="45" t="s">
        <v>24</v>
      </c>
      <c r="B94" s="13" t="s">
        <v>6</v>
      </c>
      <c r="C94" s="15"/>
      <c r="D94" s="166">
        <v>0</v>
      </c>
      <c r="E94" s="167"/>
    </row>
    <row r="95" spans="1:8" ht="12.75">
      <c r="A95" s="45" t="s">
        <v>25</v>
      </c>
      <c r="B95" s="13" t="s">
        <v>7</v>
      </c>
      <c r="C95" s="15"/>
      <c r="D95" s="166">
        <v>0</v>
      </c>
      <c r="E95" s="167"/>
    </row>
    <row r="96" spans="1:8" ht="12.75">
      <c r="A96" s="45" t="s">
        <v>18</v>
      </c>
      <c r="B96" s="14" t="s">
        <v>2</v>
      </c>
      <c r="C96" s="15"/>
      <c r="D96" s="166">
        <v>0</v>
      </c>
      <c r="E96" s="167"/>
    </row>
    <row r="97" spans="1:5" ht="12">
      <c r="B97" s="48" t="s">
        <v>9</v>
      </c>
      <c r="C97" s="21"/>
      <c r="D97" s="177">
        <f>SUM(D93:E96)</f>
        <v>10</v>
      </c>
      <c r="E97" s="177"/>
    </row>
    <row r="98" spans="1:5" ht="12">
      <c r="B98" s="179" t="s">
        <v>103</v>
      </c>
      <c r="C98" s="180"/>
      <c r="D98" s="180"/>
      <c r="E98" s="181"/>
    </row>
    <row r="99" spans="1:5" ht="6" customHeight="1">
      <c r="B99" s="179"/>
      <c r="C99" s="180"/>
      <c r="D99" s="180"/>
      <c r="E99" s="181"/>
    </row>
    <row r="100" spans="1:5" ht="12">
      <c r="B100" s="9" t="s">
        <v>104</v>
      </c>
      <c r="C100" s="8"/>
      <c r="D100" s="150" t="s">
        <v>10</v>
      </c>
      <c r="E100" s="151"/>
    </row>
    <row r="101" spans="1:5" ht="12">
      <c r="A101" s="45" t="s">
        <v>23</v>
      </c>
      <c r="B101" s="103" t="s">
        <v>33</v>
      </c>
      <c r="C101" s="77">
        <v>2E-3</v>
      </c>
      <c r="D101" s="171">
        <f>C101*D116</f>
        <v>4.187769309568</v>
      </c>
      <c r="E101" s="172"/>
    </row>
    <row r="102" spans="1:5" ht="12">
      <c r="A102" s="45" t="s">
        <v>24</v>
      </c>
      <c r="B102" s="103" t="s">
        <v>32</v>
      </c>
      <c r="C102" s="77">
        <v>1E-3</v>
      </c>
      <c r="D102" s="171">
        <f>(D101+D116)*C102</f>
        <v>2.098072424093568</v>
      </c>
      <c r="E102" s="172"/>
    </row>
    <row r="103" spans="1:5" ht="12">
      <c r="A103" s="47" t="s">
        <v>25</v>
      </c>
      <c r="B103" s="104" t="s">
        <v>35</v>
      </c>
      <c r="C103" s="105">
        <f>TRUNC(SUM(C104:C106),8)</f>
        <v>8.6499999999999994E-2</v>
      </c>
      <c r="D103" s="168">
        <f>(D104+D106)</f>
        <v>198.8667191557501</v>
      </c>
      <c r="E103" s="200"/>
    </row>
    <row r="104" spans="1:5" s="78" customFormat="1" ht="12">
      <c r="B104" s="106" t="s">
        <v>207</v>
      </c>
      <c r="C104" s="79">
        <v>3.6499999999999998E-2</v>
      </c>
      <c r="D104" s="171">
        <f>($D101+$D102+$D116)/(1-$C$103)*C104</f>
        <v>83.914858372079522</v>
      </c>
      <c r="E104" s="172"/>
    </row>
    <row r="105" spans="1:5" ht="12">
      <c r="B105" s="107" t="s">
        <v>208</v>
      </c>
      <c r="C105" s="77">
        <v>0</v>
      </c>
      <c r="D105" s="171">
        <f>($D101+$D102+$D116)/(1-$C$107)*C105</f>
        <v>0</v>
      </c>
      <c r="E105" s="172"/>
    </row>
    <row r="106" spans="1:5" ht="12">
      <c r="B106" s="107" t="s">
        <v>209</v>
      </c>
      <c r="C106" s="77">
        <v>0.05</v>
      </c>
      <c r="D106" s="171">
        <f>($D101+$D102+$D116)/(1-$C$103)*C106</f>
        <v>114.95186078367058</v>
      </c>
      <c r="E106" s="172"/>
    </row>
    <row r="107" spans="1:5" ht="12">
      <c r="B107" s="108" t="s">
        <v>36</v>
      </c>
      <c r="C107" s="109">
        <f>C101+C102+C103</f>
        <v>8.9499999999999996E-2</v>
      </c>
      <c r="D107" s="168">
        <f>SUM(D101:E103)</f>
        <v>205.15256088941166</v>
      </c>
      <c r="E107" s="200"/>
    </row>
    <row r="108" spans="1:5" ht="12">
      <c r="B108" s="147" t="s">
        <v>39</v>
      </c>
      <c r="C108" s="147"/>
      <c r="D108" s="147"/>
      <c r="E108" s="147"/>
    </row>
    <row r="109" spans="1:5" ht="6" customHeight="1">
      <c r="B109" s="147"/>
      <c r="C109" s="147"/>
      <c r="D109" s="147"/>
      <c r="E109" s="147"/>
    </row>
    <row r="110" spans="1:5" ht="12">
      <c r="B110" s="148" t="s">
        <v>34</v>
      </c>
      <c r="C110" s="149"/>
      <c r="D110" s="150" t="s">
        <v>10</v>
      </c>
      <c r="E110" s="151"/>
    </row>
    <row r="111" spans="1:5" ht="12.75">
      <c r="A111" s="45" t="s">
        <v>23</v>
      </c>
      <c r="B111" s="189" t="s">
        <v>37</v>
      </c>
      <c r="C111" s="190"/>
      <c r="D111" s="166">
        <f>+D26</f>
        <v>1022.04</v>
      </c>
      <c r="E111" s="167"/>
    </row>
    <row r="112" spans="1:5" ht="12.75">
      <c r="A112" s="45" t="s">
        <v>24</v>
      </c>
      <c r="B112" s="189" t="s">
        <v>105</v>
      </c>
      <c r="C112" s="190"/>
      <c r="D112" s="166">
        <f>D59</f>
        <v>980.48291209600006</v>
      </c>
      <c r="E112" s="167"/>
    </row>
    <row r="113" spans="1:10" ht="12.75">
      <c r="A113" s="45" t="s">
        <v>25</v>
      </c>
      <c r="B113" s="189" t="s">
        <v>106</v>
      </c>
      <c r="C113" s="190"/>
      <c r="D113" s="166">
        <f>D69</f>
        <v>71.243546687999995</v>
      </c>
      <c r="E113" s="167"/>
    </row>
    <row r="114" spans="1:10" ht="12.75">
      <c r="A114" s="43" t="s">
        <v>18</v>
      </c>
      <c r="B114" s="189" t="s">
        <v>80</v>
      </c>
      <c r="C114" s="190"/>
      <c r="D114" s="166">
        <f>D89</f>
        <v>10.118195999999998</v>
      </c>
      <c r="E114" s="167"/>
    </row>
    <row r="115" spans="1:10" ht="12.75">
      <c r="A115" s="44" t="s">
        <v>26</v>
      </c>
      <c r="B115" s="193" t="s">
        <v>107</v>
      </c>
      <c r="C115" s="190"/>
      <c r="D115" s="166">
        <f>D97</f>
        <v>10</v>
      </c>
      <c r="E115" s="167"/>
    </row>
    <row r="116" spans="1:10" ht="12">
      <c r="B116" s="194" t="s">
        <v>108</v>
      </c>
      <c r="C116" s="195"/>
      <c r="D116" s="196">
        <f>SUM(D111:E115)</f>
        <v>2093.8846547839998</v>
      </c>
      <c r="E116" s="197"/>
    </row>
    <row r="117" spans="1:10" ht="12">
      <c r="A117" s="45" t="s">
        <v>27</v>
      </c>
      <c r="B117" s="189" t="s">
        <v>38</v>
      </c>
      <c r="C117" s="190"/>
      <c r="D117" s="154">
        <f>+D107</f>
        <v>205.15256088941166</v>
      </c>
      <c r="E117" s="154"/>
    </row>
    <row r="118" spans="1:10" ht="12.75">
      <c r="B118" s="191" t="s">
        <v>109</v>
      </c>
      <c r="C118" s="192"/>
      <c r="D118" s="168">
        <f>+D116+D117</f>
        <v>2299.0372156734115</v>
      </c>
      <c r="E118" s="169"/>
      <c r="J118" s="5"/>
    </row>
  </sheetData>
  <mergeCells count="145">
    <mergeCell ref="B117:C117"/>
    <mergeCell ref="D117:E117"/>
    <mergeCell ref="B118:C118"/>
    <mergeCell ref="D118:E118"/>
    <mergeCell ref="B114:C114"/>
    <mergeCell ref="D114:E114"/>
    <mergeCell ref="B115:C115"/>
    <mergeCell ref="D115:E115"/>
    <mergeCell ref="B116:C116"/>
    <mergeCell ref="D116:E116"/>
    <mergeCell ref="B111:C111"/>
    <mergeCell ref="D111:E111"/>
    <mergeCell ref="B112:C112"/>
    <mergeCell ref="D112:E112"/>
    <mergeCell ref="B113:C113"/>
    <mergeCell ref="D113:E113"/>
    <mergeCell ref="D106:E106"/>
    <mergeCell ref="D107:E107"/>
    <mergeCell ref="B108:E108"/>
    <mergeCell ref="B109:E109"/>
    <mergeCell ref="B110:C110"/>
    <mergeCell ref="D110:E110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B98:E98"/>
    <mergeCell ref="B99:E99"/>
    <mergeCell ref="B89:C89"/>
    <mergeCell ref="D89:E89"/>
    <mergeCell ref="B90:E90"/>
    <mergeCell ref="B91:E91"/>
    <mergeCell ref="D92:E92"/>
    <mergeCell ref="D93:E93"/>
    <mergeCell ref="D84:E84"/>
    <mergeCell ref="B85:E85"/>
    <mergeCell ref="D86:E86"/>
    <mergeCell ref="B87:C87"/>
    <mergeCell ref="D87:E87"/>
    <mergeCell ref="B88:C88"/>
    <mergeCell ref="D88:E88"/>
    <mergeCell ref="D78:E78"/>
    <mergeCell ref="D79:E79"/>
    <mergeCell ref="D80:E80"/>
    <mergeCell ref="B81:E81"/>
    <mergeCell ref="D82:E82"/>
    <mergeCell ref="D83:E83"/>
    <mergeCell ref="B72:E72"/>
    <mergeCell ref="D73:E73"/>
    <mergeCell ref="D74:E74"/>
    <mergeCell ref="D75:E75"/>
    <mergeCell ref="D76:E76"/>
    <mergeCell ref="D77:E77"/>
    <mergeCell ref="D66:E66"/>
    <mergeCell ref="D67:E67"/>
    <mergeCell ref="D68:E68"/>
    <mergeCell ref="D69:E69"/>
    <mergeCell ref="B70:E70"/>
    <mergeCell ref="B71:E71"/>
    <mergeCell ref="B60:E60"/>
    <mergeCell ref="B61:E61"/>
    <mergeCell ref="D62:E62"/>
    <mergeCell ref="D63:E63"/>
    <mergeCell ref="D64:E64"/>
    <mergeCell ref="D65:E65"/>
    <mergeCell ref="B57:C57"/>
    <mergeCell ref="D57:E57"/>
    <mergeCell ref="B58:C58"/>
    <mergeCell ref="D58:E58"/>
    <mergeCell ref="B59:C59"/>
    <mergeCell ref="D59:E59"/>
    <mergeCell ref="G52:I52"/>
    <mergeCell ref="D53:E53"/>
    <mergeCell ref="B54:E54"/>
    <mergeCell ref="D55:E55"/>
    <mergeCell ref="B56:C56"/>
    <mergeCell ref="D56:E56"/>
    <mergeCell ref="D46:E46"/>
    <mergeCell ref="D47:E47"/>
    <mergeCell ref="D48:E48"/>
    <mergeCell ref="D49:E49"/>
    <mergeCell ref="D51:E51"/>
    <mergeCell ref="D52:E52"/>
    <mergeCell ref="D40:E40"/>
    <mergeCell ref="D41:E41"/>
    <mergeCell ref="D42:E42"/>
    <mergeCell ref="D43:E43"/>
    <mergeCell ref="D44:E44"/>
    <mergeCell ref="B45:E45"/>
    <mergeCell ref="D50:E50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63B92-EDFF-4D7D-B0B2-A41536D1C9EF}">
  <sheetPr codeName="Plan45"/>
  <dimension ref="A1:J118"/>
  <sheetViews>
    <sheetView zoomScale="130" zoomScaleNormal="130" workbookViewId="0">
      <pane ySplit="5" topLeftCell="A98" activePane="bottomLeft" state="frozen"/>
      <selection pane="bottomLeft" activeCell="B101" sqref="B101:E107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4.42578125" style="1" bestFit="1" customWidth="1"/>
    <col min="9" max="16384" width="9.140625" style="1"/>
  </cols>
  <sheetData>
    <row r="1" spans="1:6" ht="12">
      <c r="B1" s="136" t="s">
        <v>159</v>
      </c>
      <c r="C1" s="136"/>
      <c r="D1" s="136"/>
      <c r="E1" s="136"/>
    </row>
    <row r="2" spans="1:6" ht="12">
      <c r="B2" s="137" t="s">
        <v>160</v>
      </c>
      <c r="C2" s="137"/>
      <c r="D2" s="137"/>
      <c r="E2" s="137"/>
    </row>
    <row r="3" spans="1:6" ht="12">
      <c r="B3" s="138" t="s">
        <v>161</v>
      </c>
      <c r="C3" s="138"/>
      <c r="D3" s="138"/>
      <c r="E3" s="138"/>
    </row>
    <row r="4" spans="1:6" ht="6" customHeight="1">
      <c r="B4" s="139"/>
      <c r="C4" s="140"/>
      <c r="D4" s="140"/>
      <c r="E4" s="141"/>
    </row>
    <row r="5" spans="1:6" ht="6" customHeight="1">
      <c r="B5" s="142"/>
      <c r="C5" s="143"/>
      <c r="D5" s="143"/>
      <c r="E5" s="144"/>
    </row>
    <row r="6" spans="1:6" ht="12">
      <c r="B6" s="142" t="s">
        <v>46</v>
      </c>
      <c r="C6" s="143"/>
      <c r="D6" s="143"/>
      <c r="E6" s="144"/>
    </row>
    <row r="7" spans="1:6" ht="12">
      <c r="A7" s="45" t="s">
        <v>23</v>
      </c>
      <c r="B7" s="7" t="s">
        <v>47</v>
      </c>
      <c r="C7" s="22"/>
      <c r="D7" s="145" t="s">
        <v>156</v>
      </c>
      <c r="E7" s="146"/>
    </row>
    <row r="8" spans="1:6" ht="12">
      <c r="A8" s="45" t="s">
        <v>24</v>
      </c>
      <c r="B8" s="129" t="s">
        <v>48</v>
      </c>
      <c r="C8" s="130"/>
      <c r="D8" s="131" t="s">
        <v>51</v>
      </c>
      <c r="E8" s="132"/>
    </row>
    <row r="9" spans="1:6" ht="12" customHeight="1">
      <c r="A9" s="45" t="s">
        <v>25</v>
      </c>
      <c r="B9" s="8" t="s">
        <v>49</v>
      </c>
      <c r="C9" s="19"/>
      <c r="D9" s="131" t="s">
        <v>155</v>
      </c>
      <c r="E9" s="132"/>
    </row>
    <row r="10" spans="1:6" ht="12" customHeight="1">
      <c r="A10" s="45" t="s">
        <v>18</v>
      </c>
      <c r="B10" s="129" t="s">
        <v>50</v>
      </c>
      <c r="C10" s="130"/>
      <c r="D10" s="133" t="s">
        <v>52</v>
      </c>
      <c r="E10" s="134"/>
    </row>
    <row r="11" spans="1:6" ht="12" customHeight="1">
      <c r="B11" s="135"/>
      <c r="C11" s="135"/>
      <c r="D11" s="135"/>
      <c r="E11" s="135"/>
    </row>
    <row r="12" spans="1:6" ht="12">
      <c r="B12" s="155" t="s">
        <v>56</v>
      </c>
      <c r="C12" s="156"/>
      <c r="D12" s="156"/>
      <c r="E12" s="156"/>
      <c r="F12" s="38"/>
    </row>
    <row r="13" spans="1:6" s="3" customFormat="1" ht="24">
      <c r="B13" s="34" t="s">
        <v>79</v>
      </c>
      <c r="C13" s="34" t="s">
        <v>53</v>
      </c>
      <c r="D13" s="34" t="s">
        <v>55</v>
      </c>
      <c r="E13" s="39" t="s">
        <v>45</v>
      </c>
    </row>
    <row r="14" spans="1:6" ht="11.25" customHeight="1">
      <c r="B14" s="157" t="s">
        <v>200</v>
      </c>
      <c r="C14" s="157" t="s">
        <v>157</v>
      </c>
      <c r="D14" s="159">
        <v>43466</v>
      </c>
      <c r="E14" s="161">
        <v>2</v>
      </c>
    </row>
    <row r="15" spans="1:6" ht="11.25" customHeight="1">
      <c r="B15" s="158"/>
      <c r="C15" s="158"/>
      <c r="D15" s="160"/>
      <c r="E15" s="160"/>
    </row>
    <row r="16" spans="1:6" ht="12">
      <c r="B16" s="162" t="s">
        <v>163</v>
      </c>
      <c r="C16" s="163"/>
      <c r="D16" s="164">
        <v>1022.04</v>
      </c>
      <c r="E16" s="165"/>
    </row>
    <row r="17" spans="1:10" ht="12">
      <c r="B17" s="147" t="s">
        <v>59</v>
      </c>
      <c r="C17" s="147"/>
      <c r="D17" s="147"/>
      <c r="E17" s="147"/>
    </row>
    <row r="18" spans="1:10" ht="6" customHeight="1">
      <c r="B18" s="147"/>
      <c r="C18" s="147"/>
      <c r="D18" s="147"/>
      <c r="E18" s="147"/>
    </row>
    <row r="19" spans="1:10" ht="12">
      <c r="B19" s="148" t="s">
        <v>65</v>
      </c>
      <c r="C19" s="149"/>
      <c r="D19" s="150" t="s">
        <v>10</v>
      </c>
      <c r="E19" s="151"/>
    </row>
    <row r="20" spans="1:10" ht="12">
      <c r="A20" s="45" t="s">
        <v>23</v>
      </c>
      <c r="B20" s="152" t="s">
        <v>0</v>
      </c>
      <c r="C20" s="153"/>
      <c r="D20" s="154">
        <f>+D16</f>
        <v>1022.04</v>
      </c>
      <c r="E20" s="154"/>
      <c r="J20" s="97"/>
    </row>
    <row r="21" spans="1:10" ht="12.75">
      <c r="A21" s="45" t="s">
        <v>24</v>
      </c>
      <c r="B21" s="152" t="s">
        <v>3</v>
      </c>
      <c r="C21" s="153"/>
      <c r="D21" s="166">
        <v>0</v>
      </c>
      <c r="E21" s="167"/>
      <c r="J21" s="35"/>
    </row>
    <row r="22" spans="1:10" ht="12.75">
      <c r="A22" s="45" t="s">
        <v>25</v>
      </c>
      <c r="B22" s="152" t="s">
        <v>4</v>
      </c>
      <c r="C22" s="153"/>
      <c r="D22" s="166">
        <v>0</v>
      </c>
      <c r="E22" s="167"/>
      <c r="J22" s="35"/>
    </row>
    <row r="23" spans="1:10" ht="12.75">
      <c r="A23" s="45" t="s">
        <v>18</v>
      </c>
      <c r="B23" s="152" t="s">
        <v>5</v>
      </c>
      <c r="C23" s="153"/>
      <c r="D23" s="166">
        <v>138.16</v>
      </c>
      <c r="E23" s="201"/>
      <c r="I23" s="95"/>
      <c r="J23" s="35"/>
    </row>
    <row r="24" spans="1:10" ht="12.75">
      <c r="A24" s="45" t="s">
        <v>26</v>
      </c>
      <c r="B24" s="152" t="s">
        <v>57</v>
      </c>
      <c r="C24" s="153"/>
      <c r="D24" s="166">
        <v>0</v>
      </c>
      <c r="E24" s="201"/>
      <c r="H24" s="96"/>
      <c r="J24" s="35"/>
    </row>
    <row r="25" spans="1:10" ht="12.75">
      <c r="A25" s="45" t="s">
        <v>27</v>
      </c>
      <c r="B25" s="152" t="s">
        <v>2</v>
      </c>
      <c r="C25" s="153"/>
      <c r="D25" s="166">
        <v>0</v>
      </c>
      <c r="E25" s="167"/>
      <c r="I25" s="5"/>
      <c r="J25" s="35"/>
    </row>
    <row r="26" spans="1:10" ht="12.75">
      <c r="B26" s="48" t="s">
        <v>8</v>
      </c>
      <c r="C26" s="17"/>
      <c r="D26" s="168">
        <f>SUM(D20:E25)</f>
        <v>1160.2</v>
      </c>
      <c r="E26" s="169"/>
      <c r="G26" s="35"/>
      <c r="H26" s="35"/>
      <c r="I26" s="98"/>
      <c r="J26" s="35"/>
    </row>
    <row r="27" spans="1:10" ht="12">
      <c r="B27" s="147" t="s">
        <v>58</v>
      </c>
      <c r="C27" s="147"/>
      <c r="D27" s="147"/>
      <c r="E27" s="147"/>
    </row>
    <row r="28" spans="1:10" ht="6" customHeight="1">
      <c r="B28" s="147"/>
      <c r="C28" s="147"/>
      <c r="D28" s="147"/>
      <c r="E28" s="147"/>
    </row>
    <row r="29" spans="1:10" ht="12">
      <c r="B29" s="147" t="s">
        <v>60</v>
      </c>
      <c r="C29" s="147"/>
      <c r="D29" s="147"/>
      <c r="E29" s="147"/>
    </row>
    <row r="30" spans="1:10" ht="12">
      <c r="B30" s="8" t="s">
        <v>61</v>
      </c>
      <c r="C30" s="19"/>
      <c r="D30" s="150" t="s">
        <v>10</v>
      </c>
      <c r="E30" s="151"/>
      <c r="H30" s="35"/>
      <c r="I30" s="35"/>
    </row>
    <row r="31" spans="1:10" ht="12.75">
      <c r="A31" s="45" t="s">
        <v>23</v>
      </c>
      <c r="B31" s="13" t="s">
        <v>62</v>
      </c>
      <c r="C31" s="40">
        <v>8.3299999999999999E-2</v>
      </c>
      <c r="D31" s="171">
        <f>(D26*C31)</f>
        <v>96.644660000000002</v>
      </c>
      <c r="E31" s="169"/>
      <c r="G31" s="35"/>
      <c r="H31" s="35"/>
    </row>
    <row r="32" spans="1:10" ht="12">
      <c r="A32" s="45" t="s">
        <v>24</v>
      </c>
      <c r="B32" s="46" t="s">
        <v>63</v>
      </c>
      <c r="C32" s="40">
        <v>0.121</v>
      </c>
      <c r="D32" s="171">
        <f xml:space="preserve"> (D26*C32)</f>
        <v>140.38419999999999</v>
      </c>
      <c r="E32" s="172"/>
      <c r="H32" s="35"/>
      <c r="I32" s="35"/>
    </row>
    <row r="33" spans="1:9" ht="12.75">
      <c r="B33" s="48" t="s">
        <v>8</v>
      </c>
      <c r="C33" s="42">
        <f>SUM(C31:C32)</f>
        <v>0.20429999999999998</v>
      </c>
      <c r="D33" s="168">
        <f>SUM(D31:E32)</f>
        <v>237.02886000000001</v>
      </c>
      <c r="E33" s="169"/>
    </row>
    <row r="34" spans="1:9" ht="12">
      <c r="B34" s="170" t="s">
        <v>68</v>
      </c>
      <c r="C34" s="170"/>
      <c r="D34" s="170"/>
      <c r="E34" s="170"/>
    </row>
    <row r="35" spans="1:9" ht="12">
      <c r="B35" s="8" t="s">
        <v>64</v>
      </c>
      <c r="C35" s="19"/>
      <c r="D35" s="150" t="s">
        <v>10</v>
      </c>
      <c r="E35" s="151"/>
    </row>
    <row r="36" spans="1:9" ht="12">
      <c r="A36" s="45" t="s">
        <v>23</v>
      </c>
      <c r="B36" s="10" t="s">
        <v>11</v>
      </c>
      <c r="C36" s="40">
        <v>0.2</v>
      </c>
      <c r="D36" s="171">
        <f>(C36*($D$26+$D$33))</f>
        <v>279.44577200000003</v>
      </c>
      <c r="E36" s="172"/>
    </row>
    <row r="37" spans="1:9" ht="12">
      <c r="A37" s="45" t="s">
        <v>24</v>
      </c>
      <c r="B37" s="10" t="s">
        <v>13</v>
      </c>
      <c r="C37" s="40">
        <v>1.4999999999999999E-2</v>
      </c>
      <c r="D37" s="171">
        <f>(C37*($D$26+$D$33))</f>
        <v>20.958432900000002</v>
      </c>
      <c r="E37" s="172"/>
    </row>
    <row r="38" spans="1:9" customFormat="1" ht="12.75">
      <c r="A38" s="45" t="s">
        <v>25</v>
      </c>
      <c r="B38" s="10" t="s">
        <v>14</v>
      </c>
      <c r="C38" s="40">
        <v>0.01</v>
      </c>
      <c r="D38" s="171">
        <f>(C38*($D$26+$D$33))</f>
        <v>13.972288600000002</v>
      </c>
      <c r="E38" s="172"/>
    </row>
    <row r="39" spans="1:9" customFormat="1" ht="12.75">
      <c r="A39" s="45" t="s">
        <v>18</v>
      </c>
      <c r="B39" s="10" t="s">
        <v>15</v>
      </c>
      <c r="C39" s="40">
        <v>2E-3</v>
      </c>
      <c r="D39" s="171">
        <f>(C39*($D$26+$D$33))</f>
        <v>2.7944577200000005</v>
      </c>
      <c r="E39" s="172"/>
    </row>
    <row r="40" spans="1:9" ht="12">
      <c r="A40" s="45" t="s">
        <v>26</v>
      </c>
      <c r="B40" s="10" t="s">
        <v>17</v>
      </c>
      <c r="C40" s="40">
        <v>2.5000000000000001E-2</v>
      </c>
      <c r="D40" s="171">
        <f t="shared" ref="D40:D43" si="0">(C40*($D$26+$D$33))</f>
        <v>34.930721500000004</v>
      </c>
      <c r="E40" s="172"/>
    </row>
    <row r="41" spans="1:9" ht="12">
      <c r="A41" s="45" t="s">
        <v>27</v>
      </c>
      <c r="B41" s="10" t="s">
        <v>12</v>
      </c>
      <c r="C41" s="40">
        <v>0.08</v>
      </c>
      <c r="D41" s="171">
        <f t="shared" si="0"/>
        <v>111.77830880000002</v>
      </c>
      <c r="E41" s="172"/>
    </row>
    <row r="42" spans="1:9" ht="12">
      <c r="A42" s="45" t="s">
        <v>28</v>
      </c>
      <c r="B42" s="24" t="s">
        <v>44</v>
      </c>
      <c r="C42" s="41">
        <v>0.03</v>
      </c>
      <c r="D42" s="171">
        <f t="shared" si="0"/>
        <v>41.916865800000004</v>
      </c>
      <c r="E42" s="172"/>
    </row>
    <row r="43" spans="1:9" ht="12">
      <c r="A43" s="45" t="s">
        <v>29</v>
      </c>
      <c r="B43" s="10" t="s">
        <v>16</v>
      </c>
      <c r="C43" s="40">
        <v>6.0000000000000001E-3</v>
      </c>
      <c r="D43" s="171">
        <f t="shared" si="0"/>
        <v>8.3833731600000014</v>
      </c>
      <c r="E43" s="172"/>
    </row>
    <row r="44" spans="1:9" customFormat="1" ht="12.75">
      <c r="A44" s="1"/>
      <c r="B44" s="48" t="s">
        <v>8</v>
      </c>
      <c r="C44" s="42">
        <f>SUM(C36:C43)</f>
        <v>0.3680000000000001</v>
      </c>
      <c r="D44" s="168">
        <f>SUM(D36:E43)</f>
        <v>514.18022048000012</v>
      </c>
      <c r="E44" s="169"/>
    </row>
    <row r="45" spans="1:9" ht="12">
      <c r="B45" s="147" t="s">
        <v>67</v>
      </c>
      <c r="C45" s="147"/>
      <c r="D45" s="147"/>
      <c r="E45" s="147"/>
    </row>
    <row r="46" spans="1:9" ht="12">
      <c r="B46" s="8" t="s">
        <v>66</v>
      </c>
      <c r="C46" s="19"/>
      <c r="D46" s="150" t="s">
        <v>10</v>
      </c>
      <c r="E46" s="151"/>
    </row>
    <row r="47" spans="1:9" ht="12.75">
      <c r="A47" s="45" t="s">
        <v>23</v>
      </c>
      <c r="B47" s="13" t="s">
        <v>69</v>
      </c>
      <c r="C47" s="15"/>
      <c r="D47" s="166">
        <v>0</v>
      </c>
      <c r="E47" s="167"/>
      <c r="G47" s="29" t="s">
        <v>40</v>
      </c>
      <c r="H47" s="29" t="s">
        <v>169</v>
      </c>
      <c r="I47" s="29" t="s">
        <v>43</v>
      </c>
    </row>
    <row r="48" spans="1:9" ht="12.75">
      <c r="A48" s="45" t="s">
        <v>24</v>
      </c>
      <c r="B48" s="13" t="s">
        <v>70</v>
      </c>
      <c r="C48" s="15"/>
      <c r="D48" s="166">
        <f>+I54</f>
        <v>168</v>
      </c>
      <c r="E48" s="167"/>
      <c r="F48" s="5"/>
      <c r="G48" s="27">
        <v>15</v>
      </c>
      <c r="H48" s="80">
        <v>2.4</v>
      </c>
      <c r="I48" s="28">
        <f>(G48*H48*2)-(6%*D16)</f>
        <v>10.677600000000005</v>
      </c>
    </row>
    <row r="49" spans="1:9" ht="12.75">
      <c r="A49" s="45" t="s">
        <v>25</v>
      </c>
      <c r="B49" s="14" t="s">
        <v>164</v>
      </c>
      <c r="C49" s="15"/>
      <c r="D49" s="166">
        <v>2.21</v>
      </c>
      <c r="E49" s="167"/>
      <c r="F49" s="5"/>
    </row>
    <row r="50" spans="1:9" ht="12.75">
      <c r="A50" s="100" t="s">
        <v>18</v>
      </c>
      <c r="B50" s="14" t="s">
        <v>204</v>
      </c>
      <c r="C50" s="15"/>
      <c r="D50" s="166">
        <v>147.03</v>
      </c>
      <c r="E50" s="167"/>
      <c r="F50" s="5"/>
    </row>
    <row r="51" spans="1:9" ht="12.75">
      <c r="A51" s="45" t="s">
        <v>26</v>
      </c>
      <c r="B51" s="14" t="s">
        <v>165</v>
      </c>
      <c r="C51" s="15"/>
      <c r="D51" s="166">
        <v>15</v>
      </c>
      <c r="E51" s="167"/>
      <c r="F51" s="5"/>
    </row>
    <row r="52" spans="1:9" ht="12.75">
      <c r="A52" s="45" t="s">
        <v>27</v>
      </c>
      <c r="B52" s="14" t="s">
        <v>166</v>
      </c>
      <c r="C52" s="15"/>
      <c r="D52" s="166">
        <v>4</v>
      </c>
      <c r="E52" s="167"/>
      <c r="F52" s="5"/>
      <c r="G52" s="178" t="s">
        <v>42</v>
      </c>
      <c r="H52" s="178"/>
      <c r="I52" s="178"/>
    </row>
    <row r="53" spans="1:9" ht="12" customHeight="1">
      <c r="B53" s="48" t="s">
        <v>1</v>
      </c>
      <c r="C53" s="21"/>
      <c r="D53" s="177">
        <f>SUM(D47:E52)</f>
        <v>336.24</v>
      </c>
      <c r="E53" s="177"/>
      <c r="F53" s="5"/>
      <c r="G53" s="27" t="s">
        <v>40</v>
      </c>
      <c r="H53" s="27" t="s">
        <v>41</v>
      </c>
      <c r="I53" s="27" t="s">
        <v>43</v>
      </c>
    </row>
    <row r="54" spans="1:9" ht="12">
      <c r="B54" s="147" t="s">
        <v>71</v>
      </c>
      <c r="C54" s="147"/>
      <c r="D54" s="147"/>
      <c r="E54" s="147"/>
      <c r="F54" s="5"/>
      <c r="G54" s="27">
        <v>15</v>
      </c>
      <c r="H54" s="30">
        <v>14</v>
      </c>
      <c r="I54" s="28">
        <f>+H54*G54*80%</f>
        <v>168</v>
      </c>
    </row>
    <row r="55" spans="1:9" ht="12">
      <c r="B55" s="7" t="s">
        <v>72</v>
      </c>
      <c r="C55" s="20"/>
      <c r="D55" s="150" t="s">
        <v>10</v>
      </c>
      <c r="E55" s="151"/>
      <c r="F55" s="5"/>
    </row>
    <row r="56" spans="1:9" ht="12.75" customHeight="1">
      <c r="A56" s="45" t="s">
        <v>97</v>
      </c>
      <c r="B56" s="173" t="s">
        <v>73</v>
      </c>
      <c r="C56" s="174"/>
      <c r="D56" s="166">
        <f>+D33</f>
        <v>237.02886000000001</v>
      </c>
      <c r="E56" s="167"/>
    </row>
    <row r="57" spans="1:9" ht="12.75" customHeight="1">
      <c r="A57" s="45" t="s">
        <v>98</v>
      </c>
      <c r="B57" s="173" t="s">
        <v>74</v>
      </c>
      <c r="C57" s="174"/>
      <c r="D57" s="166">
        <f>+D44</f>
        <v>514.18022048000012</v>
      </c>
      <c r="E57" s="167"/>
    </row>
    <row r="58" spans="1:9" ht="12" customHeight="1">
      <c r="A58" s="45" t="s">
        <v>99</v>
      </c>
      <c r="B58" s="173" t="s">
        <v>75</v>
      </c>
      <c r="C58" s="174"/>
      <c r="D58" s="166">
        <f>+D53</f>
        <v>336.24</v>
      </c>
      <c r="E58" s="167"/>
    </row>
    <row r="59" spans="1:9" ht="12">
      <c r="B59" s="175" t="s">
        <v>8</v>
      </c>
      <c r="C59" s="176"/>
      <c r="D59" s="177">
        <f>SUM(D56:E58)</f>
        <v>1087.4490804800002</v>
      </c>
      <c r="E59" s="177"/>
    </row>
    <row r="60" spans="1:9" ht="12">
      <c r="B60" s="179" t="s">
        <v>76</v>
      </c>
      <c r="C60" s="180"/>
      <c r="D60" s="180"/>
      <c r="E60" s="181"/>
    </row>
    <row r="61" spans="1:9" ht="6" customHeight="1">
      <c r="A61"/>
      <c r="B61" s="182"/>
      <c r="C61" s="183"/>
      <c r="D61" s="183"/>
      <c r="E61" s="184"/>
    </row>
    <row r="62" spans="1:9" s="2" customFormat="1" ht="12">
      <c r="A62" s="1"/>
      <c r="B62" s="7" t="s">
        <v>82</v>
      </c>
      <c r="C62" s="20"/>
      <c r="D62" s="150" t="s">
        <v>10</v>
      </c>
      <c r="E62" s="151"/>
    </row>
    <row r="63" spans="1:9" ht="12" customHeight="1">
      <c r="A63" s="45" t="s">
        <v>23</v>
      </c>
      <c r="B63" s="26" t="s">
        <v>20</v>
      </c>
      <c r="C63" s="72">
        <v>4.1999999999999997E-3</v>
      </c>
      <c r="D63" s="171">
        <f t="shared" ref="D63:D68" si="1">C63*$D$26</f>
        <v>4.8728400000000001</v>
      </c>
      <c r="E63" s="169"/>
    </row>
    <row r="64" spans="1:9" ht="12" customHeight="1">
      <c r="A64" s="45" t="s">
        <v>24</v>
      </c>
      <c r="B64" s="26" t="s">
        <v>19</v>
      </c>
      <c r="C64" s="73">
        <f>C63*C41</f>
        <v>3.3599999999999998E-4</v>
      </c>
      <c r="D64" s="171">
        <f t="shared" si="1"/>
        <v>0.38982719999999998</v>
      </c>
      <c r="E64" s="169"/>
    </row>
    <row r="65" spans="1:8" ht="12" customHeight="1">
      <c r="A65" s="45" t="s">
        <v>25</v>
      </c>
      <c r="B65" s="26" t="s">
        <v>21</v>
      </c>
      <c r="C65" s="74">
        <v>0.01</v>
      </c>
      <c r="D65" s="171">
        <f t="shared" si="1"/>
        <v>11.602</v>
      </c>
      <c r="E65" s="169"/>
    </row>
    <row r="66" spans="1:8" ht="12" customHeight="1">
      <c r="A66" s="45" t="s">
        <v>18</v>
      </c>
      <c r="B66" s="26" t="s">
        <v>22</v>
      </c>
      <c r="C66" s="74">
        <v>1.84E-2</v>
      </c>
      <c r="D66" s="171">
        <f t="shared" si="1"/>
        <v>21.34768</v>
      </c>
      <c r="E66" s="169"/>
      <c r="H66" s="31"/>
    </row>
    <row r="67" spans="1:8" ht="24">
      <c r="A67" s="45" t="s">
        <v>26</v>
      </c>
      <c r="B67" s="26" t="s">
        <v>77</v>
      </c>
      <c r="C67" s="73">
        <f>C66*C44</f>
        <v>6.7712000000000015E-3</v>
      </c>
      <c r="D67" s="171">
        <f>C67*$D$26</f>
        <v>7.8559462400000024</v>
      </c>
      <c r="E67" s="169"/>
    </row>
    <row r="68" spans="1:8" ht="12" customHeight="1">
      <c r="A68" s="45" t="s">
        <v>27</v>
      </c>
      <c r="B68" s="26" t="s">
        <v>78</v>
      </c>
      <c r="C68" s="74">
        <v>0.03</v>
      </c>
      <c r="D68" s="171">
        <f t="shared" si="1"/>
        <v>34.805999999999997</v>
      </c>
      <c r="E68" s="169"/>
    </row>
    <row r="69" spans="1:8" ht="12.75">
      <c r="B69" s="11" t="s">
        <v>1</v>
      </c>
      <c r="C69" s="75">
        <f>TRUNC(SUM(C63:C68),8)</f>
        <v>6.9707199999999997E-2</v>
      </c>
      <c r="D69" s="168">
        <f>SUM(D63:E68)</f>
        <v>80.874293440000002</v>
      </c>
      <c r="E69" s="169"/>
    </row>
    <row r="70" spans="1:8" ht="12">
      <c r="B70" s="179" t="s">
        <v>81</v>
      </c>
      <c r="C70" s="180"/>
      <c r="D70" s="180"/>
      <c r="E70" s="181"/>
    </row>
    <row r="71" spans="1:8" ht="6" customHeight="1">
      <c r="B71" s="179"/>
      <c r="C71" s="180"/>
      <c r="D71" s="180"/>
      <c r="E71" s="181"/>
    </row>
    <row r="72" spans="1:8" ht="12">
      <c r="B72" s="179" t="s">
        <v>83</v>
      </c>
      <c r="C72" s="180"/>
      <c r="D72" s="180"/>
      <c r="E72" s="181"/>
    </row>
    <row r="73" spans="1:8" ht="12">
      <c r="B73" s="7" t="s">
        <v>90</v>
      </c>
      <c r="C73" s="20"/>
      <c r="D73" s="150" t="s">
        <v>10</v>
      </c>
      <c r="E73" s="151"/>
      <c r="F73" s="5"/>
      <c r="H73" s="5"/>
    </row>
    <row r="74" spans="1:8" ht="12.75">
      <c r="A74" s="45" t="s">
        <v>23</v>
      </c>
      <c r="B74" s="25" t="s">
        <v>84</v>
      </c>
      <c r="C74" s="72">
        <v>5.5999999999999999E-3</v>
      </c>
      <c r="D74" s="171">
        <f t="shared" ref="D74:D79" si="2">C74*$D$26</f>
        <v>6.4971199999999998</v>
      </c>
      <c r="E74" s="169"/>
      <c r="H74" s="5"/>
    </row>
    <row r="75" spans="1:8" ht="12.75">
      <c r="A75" s="45" t="s">
        <v>24</v>
      </c>
      <c r="B75" s="25" t="s">
        <v>85</v>
      </c>
      <c r="C75" s="72">
        <v>2.8E-3</v>
      </c>
      <c r="D75" s="171">
        <f t="shared" si="2"/>
        <v>3.2485599999999999</v>
      </c>
      <c r="E75" s="169"/>
      <c r="H75" s="5"/>
    </row>
    <row r="76" spans="1:8" ht="12.75">
      <c r="A76" s="45" t="s">
        <v>25</v>
      </c>
      <c r="B76" s="25" t="s">
        <v>86</v>
      </c>
      <c r="C76" s="72">
        <v>2.9999999999999997E-4</v>
      </c>
      <c r="D76" s="171">
        <f t="shared" si="2"/>
        <v>0.34805999999999998</v>
      </c>
      <c r="E76" s="169"/>
      <c r="H76" s="5"/>
    </row>
    <row r="77" spans="1:8" ht="12.75">
      <c r="A77" s="45" t="s">
        <v>18</v>
      </c>
      <c r="B77" s="25" t="s">
        <v>87</v>
      </c>
      <c r="C77" s="72">
        <v>8.0000000000000004E-4</v>
      </c>
      <c r="D77" s="171">
        <f t="shared" si="2"/>
        <v>0.9281600000000001</v>
      </c>
      <c r="E77" s="169"/>
      <c r="H77" s="5"/>
    </row>
    <row r="78" spans="1:8" ht="12.75">
      <c r="A78" s="45" t="s">
        <v>26</v>
      </c>
      <c r="B78" s="25" t="s">
        <v>88</v>
      </c>
      <c r="C78" s="72">
        <v>4.0000000000000002E-4</v>
      </c>
      <c r="D78" s="171">
        <f t="shared" si="2"/>
        <v>0.46408000000000005</v>
      </c>
      <c r="E78" s="169"/>
      <c r="H78" s="5"/>
    </row>
    <row r="79" spans="1:8" ht="12.75">
      <c r="A79" s="45" t="s">
        <v>27</v>
      </c>
      <c r="B79" s="25" t="s">
        <v>89</v>
      </c>
      <c r="C79" s="72">
        <v>0</v>
      </c>
      <c r="D79" s="171">
        <f t="shared" si="2"/>
        <v>0</v>
      </c>
      <c r="E79" s="169"/>
      <c r="H79" s="5"/>
    </row>
    <row r="80" spans="1:8" ht="12" customHeight="1">
      <c r="B80" s="11" t="s">
        <v>8</v>
      </c>
      <c r="C80" s="76">
        <f>SUM(C74:C79)</f>
        <v>9.8999999999999991E-3</v>
      </c>
      <c r="D80" s="168">
        <f>SUM(D74:E79)</f>
        <v>11.485980000000001</v>
      </c>
      <c r="E80" s="169"/>
      <c r="H80" s="5"/>
    </row>
    <row r="81" spans="1:8" ht="12">
      <c r="B81" s="182"/>
      <c r="C81" s="183"/>
      <c r="D81" s="183"/>
      <c r="E81" s="184"/>
      <c r="H81" s="5"/>
    </row>
    <row r="82" spans="1:8" ht="12">
      <c r="B82" s="7" t="s">
        <v>91</v>
      </c>
      <c r="C82" s="20"/>
      <c r="D82" s="150" t="s">
        <v>10</v>
      </c>
      <c r="E82" s="151"/>
    </row>
    <row r="83" spans="1:8" ht="12.75">
      <c r="A83" s="45" t="s">
        <v>23</v>
      </c>
      <c r="B83" s="6" t="s">
        <v>92</v>
      </c>
      <c r="C83" s="72">
        <v>0</v>
      </c>
      <c r="D83" s="185">
        <v>0</v>
      </c>
      <c r="E83" s="202"/>
    </row>
    <row r="84" spans="1:8" ht="12.75">
      <c r="B84" s="11" t="s">
        <v>8</v>
      </c>
      <c r="C84" s="76">
        <f>SUM(C83:C83)</f>
        <v>0</v>
      </c>
      <c r="D84" s="168">
        <f>SUM(D83:E83)</f>
        <v>0</v>
      </c>
      <c r="E84" s="169"/>
    </row>
    <row r="85" spans="1:8" ht="12.75" customHeight="1">
      <c r="B85" s="179" t="s">
        <v>93</v>
      </c>
      <c r="C85" s="180"/>
      <c r="D85" s="180"/>
      <c r="E85" s="181"/>
    </row>
    <row r="86" spans="1:8" ht="12">
      <c r="B86" s="7" t="s">
        <v>94</v>
      </c>
      <c r="C86" s="20"/>
      <c r="D86" s="150" t="s">
        <v>10</v>
      </c>
      <c r="E86" s="151"/>
    </row>
    <row r="87" spans="1:8" ht="12.75">
      <c r="A87" s="45" t="s">
        <v>30</v>
      </c>
      <c r="B87" s="187" t="s">
        <v>95</v>
      </c>
      <c r="C87" s="188"/>
      <c r="D87" s="171">
        <f>D80</f>
        <v>11.485980000000001</v>
      </c>
      <c r="E87" s="169"/>
    </row>
    <row r="88" spans="1:8" ht="12.75">
      <c r="A88" s="45" t="s">
        <v>31</v>
      </c>
      <c r="B88" s="187" t="s">
        <v>96</v>
      </c>
      <c r="C88" s="188"/>
      <c r="D88" s="171">
        <f>D84</f>
        <v>0</v>
      </c>
      <c r="E88" s="169"/>
    </row>
    <row r="89" spans="1:8" ht="12.75">
      <c r="B89" s="175" t="s">
        <v>1</v>
      </c>
      <c r="C89" s="176"/>
      <c r="D89" s="168">
        <f>SUM(D87:E88)</f>
        <v>11.485980000000001</v>
      </c>
      <c r="E89" s="169"/>
    </row>
    <row r="90" spans="1:8" ht="12">
      <c r="B90" s="179" t="s">
        <v>100</v>
      </c>
      <c r="C90" s="180"/>
      <c r="D90" s="180"/>
      <c r="E90" s="181"/>
    </row>
    <row r="91" spans="1:8" ht="6" customHeight="1">
      <c r="B91" s="179"/>
      <c r="C91" s="180"/>
      <c r="D91" s="180"/>
      <c r="E91" s="181"/>
    </row>
    <row r="92" spans="1:8" ht="12" customHeight="1">
      <c r="B92" s="8" t="s">
        <v>101</v>
      </c>
      <c r="C92" s="19"/>
      <c r="D92" s="150" t="s">
        <v>10</v>
      </c>
      <c r="E92" s="151"/>
    </row>
    <row r="93" spans="1:8" ht="12.75">
      <c r="A93" s="45" t="s">
        <v>23</v>
      </c>
      <c r="B93" s="13" t="s">
        <v>102</v>
      </c>
      <c r="C93" s="15"/>
      <c r="D93" s="166">
        <v>10</v>
      </c>
      <c r="E93" s="167"/>
    </row>
    <row r="94" spans="1:8" ht="12.75">
      <c r="A94" s="45" t="s">
        <v>24</v>
      </c>
      <c r="B94" s="13" t="s">
        <v>6</v>
      </c>
      <c r="C94" s="15"/>
      <c r="D94" s="166">
        <v>0</v>
      </c>
      <c r="E94" s="167"/>
    </row>
    <row r="95" spans="1:8" ht="12.75">
      <c r="A95" s="45" t="s">
        <v>25</v>
      </c>
      <c r="B95" s="13" t="s">
        <v>7</v>
      </c>
      <c r="C95" s="15"/>
      <c r="D95" s="166">
        <v>0</v>
      </c>
      <c r="E95" s="167"/>
    </row>
    <row r="96" spans="1:8" ht="12.75">
      <c r="A96" s="45" t="s">
        <v>18</v>
      </c>
      <c r="B96" s="14" t="s">
        <v>2</v>
      </c>
      <c r="C96" s="15"/>
      <c r="D96" s="166">
        <v>0</v>
      </c>
      <c r="E96" s="167"/>
    </row>
    <row r="97" spans="1:5" ht="12">
      <c r="B97" s="48" t="s">
        <v>9</v>
      </c>
      <c r="C97" s="21"/>
      <c r="D97" s="177">
        <f>SUM(D93:E96)</f>
        <v>10</v>
      </c>
      <c r="E97" s="177"/>
    </row>
    <row r="98" spans="1:5" ht="12">
      <c r="B98" s="179" t="s">
        <v>103</v>
      </c>
      <c r="C98" s="180"/>
      <c r="D98" s="180"/>
      <c r="E98" s="181"/>
    </row>
    <row r="99" spans="1:5" ht="6" customHeight="1">
      <c r="B99" s="179"/>
      <c r="C99" s="180"/>
      <c r="D99" s="180"/>
      <c r="E99" s="181"/>
    </row>
    <row r="100" spans="1:5" ht="12">
      <c r="B100" s="9" t="s">
        <v>104</v>
      </c>
      <c r="C100" s="8"/>
      <c r="D100" s="150" t="s">
        <v>10</v>
      </c>
      <c r="E100" s="151"/>
    </row>
    <row r="101" spans="1:5" ht="12">
      <c r="A101" s="45" t="s">
        <v>23</v>
      </c>
      <c r="B101" s="103" t="s">
        <v>33</v>
      </c>
      <c r="C101" s="77">
        <v>1.7500000000000002E-2</v>
      </c>
      <c r="D101" s="171">
        <f>C101*D116</f>
        <v>41.125163693600015</v>
      </c>
      <c r="E101" s="172"/>
    </row>
    <row r="102" spans="1:5" ht="12">
      <c r="A102" s="45" t="s">
        <v>24</v>
      </c>
      <c r="B102" s="103" t="s">
        <v>32</v>
      </c>
      <c r="C102" s="77">
        <v>1.6E-2</v>
      </c>
      <c r="D102" s="171">
        <f>(D101+D116)*C102</f>
        <v>38.258152281817608</v>
      </c>
      <c r="E102" s="172"/>
    </row>
    <row r="103" spans="1:5" ht="12">
      <c r="A103" s="47" t="s">
        <v>25</v>
      </c>
      <c r="B103" s="104" t="s">
        <v>35</v>
      </c>
      <c r="C103" s="105">
        <f>TRUNC(SUM(C104:C106),8)</f>
        <v>8.6499999999999994E-2</v>
      </c>
      <c r="D103" s="168">
        <f>(D104+D106)</f>
        <v>230.04101362447039</v>
      </c>
      <c r="E103" s="200"/>
    </row>
    <row r="104" spans="1:5" s="78" customFormat="1" ht="12">
      <c r="B104" s="106" t="s">
        <v>207</v>
      </c>
      <c r="C104" s="79">
        <v>3.6499999999999998E-2</v>
      </c>
      <c r="D104" s="171">
        <f>($D101+$D102+$D116)/(1-$C$103)*C104</f>
        <v>97.069329448475926</v>
      </c>
      <c r="E104" s="172"/>
    </row>
    <row r="105" spans="1:5" ht="12">
      <c r="B105" s="107" t="s">
        <v>208</v>
      </c>
      <c r="C105" s="77">
        <v>0</v>
      </c>
      <c r="D105" s="171">
        <f>($D101+$D102+$D116)/(1-$C$107)*C105</f>
        <v>0</v>
      </c>
      <c r="E105" s="172"/>
    </row>
    <row r="106" spans="1:5" ht="12">
      <c r="B106" s="107" t="s">
        <v>209</v>
      </c>
      <c r="C106" s="77">
        <v>0.05</v>
      </c>
      <c r="D106" s="171">
        <f>($D101+$D102+$D116)/(1-$C$103)*C106</f>
        <v>132.97168417599445</v>
      </c>
      <c r="E106" s="172"/>
    </row>
    <row r="107" spans="1:5" ht="12">
      <c r="B107" s="108" t="s">
        <v>36</v>
      </c>
      <c r="C107" s="109">
        <f>C101+C102+C103</f>
        <v>0.12</v>
      </c>
      <c r="D107" s="168">
        <f>SUM(D101:E103)</f>
        <v>309.42432959988798</v>
      </c>
      <c r="E107" s="200"/>
    </row>
    <row r="108" spans="1:5" ht="12">
      <c r="B108" s="147" t="s">
        <v>39</v>
      </c>
      <c r="C108" s="147"/>
      <c r="D108" s="147"/>
      <c r="E108" s="147"/>
    </row>
    <row r="109" spans="1:5" ht="6" customHeight="1">
      <c r="B109" s="147"/>
      <c r="C109" s="147"/>
      <c r="D109" s="147"/>
      <c r="E109" s="147"/>
    </row>
    <row r="110" spans="1:5" ht="12">
      <c r="B110" s="148" t="s">
        <v>34</v>
      </c>
      <c r="C110" s="149"/>
      <c r="D110" s="150" t="s">
        <v>10</v>
      </c>
      <c r="E110" s="151"/>
    </row>
    <row r="111" spans="1:5" ht="12.75">
      <c r="A111" s="45" t="s">
        <v>23</v>
      </c>
      <c r="B111" s="189" t="s">
        <v>37</v>
      </c>
      <c r="C111" s="190"/>
      <c r="D111" s="166">
        <f>+D26</f>
        <v>1160.2</v>
      </c>
      <c r="E111" s="167"/>
    </row>
    <row r="112" spans="1:5" ht="12.75">
      <c r="A112" s="45" t="s">
        <v>24</v>
      </c>
      <c r="B112" s="189" t="s">
        <v>105</v>
      </c>
      <c r="C112" s="190"/>
      <c r="D112" s="166">
        <f>D59</f>
        <v>1087.4490804800002</v>
      </c>
      <c r="E112" s="167"/>
    </row>
    <row r="113" spans="1:5" ht="12.75">
      <c r="A113" s="45" t="s">
        <v>25</v>
      </c>
      <c r="B113" s="189" t="s">
        <v>106</v>
      </c>
      <c r="C113" s="190"/>
      <c r="D113" s="166">
        <f>D69</f>
        <v>80.874293440000002</v>
      </c>
      <c r="E113" s="167"/>
    </row>
    <row r="114" spans="1:5" ht="12.75">
      <c r="A114" s="43" t="s">
        <v>18</v>
      </c>
      <c r="B114" s="189" t="s">
        <v>80</v>
      </c>
      <c r="C114" s="190"/>
      <c r="D114" s="166">
        <f>D89</f>
        <v>11.485980000000001</v>
      </c>
      <c r="E114" s="167"/>
    </row>
    <row r="115" spans="1:5" ht="12.75">
      <c r="A115" s="44" t="s">
        <v>26</v>
      </c>
      <c r="B115" s="193" t="s">
        <v>107</v>
      </c>
      <c r="C115" s="190"/>
      <c r="D115" s="166">
        <f>D97</f>
        <v>10</v>
      </c>
      <c r="E115" s="167"/>
    </row>
    <row r="116" spans="1:5" ht="12">
      <c r="B116" s="194" t="s">
        <v>108</v>
      </c>
      <c r="C116" s="195"/>
      <c r="D116" s="196">
        <f>SUM(D111:E115)</f>
        <v>2350.0093539200006</v>
      </c>
      <c r="E116" s="197"/>
    </row>
    <row r="117" spans="1:5" ht="12">
      <c r="A117" s="45" t="s">
        <v>27</v>
      </c>
      <c r="B117" s="189" t="s">
        <v>38</v>
      </c>
      <c r="C117" s="190"/>
      <c r="D117" s="154">
        <f>+D107</f>
        <v>309.42432959988798</v>
      </c>
      <c r="E117" s="154"/>
    </row>
    <row r="118" spans="1:5" ht="12.75">
      <c r="B118" s="191" t="s">
        <v>109</v>
      </c>
      <c r="C118" s="192"/>
      <c r="D118" s="168">
        <f>+D116+D117</f>
        <v>2659.4336835198887</v>
      </c>
      <c r="E118" s="169"/>
    </row>
  </sheetData>
  <mergeCells count="145">
    <mergeCell ref="B117:C117"/>
    <mergeCell ref="D117:E117"/>
    <mergeCell ref="B118:C118"/>
    <mergeCell ref="D118:E118"/>
    <mergeCell ref="B114:C114"/>
    <mergeCell ref="D114:E114"/>
    <mergeCell ref="B115:C115"/>
    <mergeCell ref="D115:E115"/>
    <mergeCell ref="B116:C116"/>
    <mergeCell ref="D116:E116"/>
    <mergeCell ref="B111:C111"/>
    <mergeCell ref="D111:E111"/>
    <mergeCell ref="B112:C112"/>
    <mergeCell ref="D112:E112"/>
    <mergeCell ref="B113:C113"/>
    <mergeCell ref="D113:E113"/>
    <mergeCell ref="D106:E106"/>
    <mergeCell ref="D107:E107"/>
    <mergeCell ref="B108:E108"/>
    <mergeCell ref="B109:E109"/>
    <mergeCell ref="B110:C110"/>
    <mergeCell ref="D110:E110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B98:E98"/>
    <mergeCell ref="B99:E99"/>
    <mergeCell ref="B89:C89"/>
    <mergeCell ref="D89:E89"/>
    <mergeCell ref="B90:E90"/>
    <mergeCell ref="B91:E91"/>
    <mergeCell ref="D92:E92"/>
    <mergeCell ref="D93:E93"/>
    <mergeCell ref="D84:E84"/>
    <mergeCell ref="B85:E85"/>
    <mergeCell ref="D86:E86"/>
    <mergeCell ref="B87:C87"/>
    <mergeCell ref="D87:E87"/>
    <mergeCell ref="B88:C88"/>
    <mergeCell ref="D88:E88"/>
    <mergeCell ref="D78:E78"/>
    <mergeCell ref="D79:E79"/>
    <mergeCell ref="D80:E80"/>
    <mergeCell ref="B81:E81"/>
    <mergeCell ref="D82:E82"/>
    <mergeCell ref="D83:E83"/>
    <mergeCell ref="B72:E72"/>
    <mergeCell ref="D73:E73"/>
    <mergeCell ref="D74:E74"/>
    <mergeCell ref="D75:E75"/>
    <mergeCell ref="D76:E76"/>
    <mergeCell ref="D77:E77"/>
    <mergeCell ref="D66:E66"/>
    <mergeCell ref="D67:E67"/>
    <mergeCell ref="D68:E68"/>
    <mergeCell ref="D69:E69"/>
    <mergeCell ref="B70:E70"/>
    <mergeCell ref="B71:E71"/>
    <mergeCell ref="B60:E60"/>
    <mergeCell ref="B61:E61"/>
    <mergeCell ref="D62:E62"/>
    <mergeCell ref="D63:E63"/>
    <mergeCell ref="D64:E64"/>
    <mergeCell ref="D65:E65"/>
    <mergeCell ref="B57:C57"/>
    <mergeCell ref="D57:E57"/>
    <mergeCell ref="B58:C58"/>
    <mergeCell ref="D58:E58"/>
    <mergeCell ref="B59:C59"/>
    <mergeCell ref="D59:E59"/>
    <mergeCell ref="G52:I52"/>
    <mergeCell ref="D53:E53"/>
    <mergeCell ref="B54:E54"/>
    <mergeCell ref="D55:E55"/>
    <mergeCell ref="B56:C56"/>
    <mergeCell ref="D56:E56"/>
    <mergeCell ref="D46:E46"/>
    <mergeCell ref="D47:E47"/>
    <mergeCell ref="D48:E48"/>
    <mergeCell ref="D49:E49"/>
    <mergeCell ref="D51:E51"/>
    <mergeCell ref="D52:E52"/>
    <mergeCell ref="D40:E40"/>
    <mergeCell ref="D41:E41"/>
    <mergeCell ref="D42:E42"/>
    <mergeCell ref="D43:E43"/>
    <mergeCell ref="D44:E44"/>
    <mergeCell ref="B45:E45"/>
    <mergeCell ref="D50:E50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370F3-3A77-4086-A752-2FFB8DAAB7C7}">
  <sheetPr codeName="Plan46">
    <tabColor rgb="FFFF0000"/>
  </sheetPr>
  <dimension ref="A1:J118"/>
  <sheetViews>
    <sheetView zoomScale="130" zoomScaleNormal="130" workbookViewId="0">
      <pane ySplit="5" topLeftCell="A99" activePane="bottomLeft" state="frozen"/>
      <selection pane="bottomLeft" activeCell="B101" sqref="B101:E107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36" t="s">
        <v>159</v>
      </c>
      <c r="C1" s="136"/>
      <c r="D1" s="136"/>
      <c r="E1" s="136"/>
    </row>
    <row r="2" spans="1:6" ht="12">
      <c r="B2" s="137" t="s">
        <v>160</v>
      </c>
      <c r="C2" s="137"/>
      <c r="D2" s="137"/>
      <c r="E2" s="137"/>
    </row>
    <row r="3" spans="1:6" ht="12">
      <c r="B3" s="138" t="s">
        <v>161</v>
      </c>
      <c r="C3" s="138"/>
      <c r="D3" s="138"/>
      <c r="E3" s="138"/>
    </row>
    <row r="4" spans="1:6" ht="6" customHeight="1">
      <c r="B4" s="139"/>
      <c r="C4" s="140"/>
      <c r="D4" s="140"/>
      <c r="E4" s="141"/>
    </row>
    <row r="5" spans="1:6" ht="6" customHeight="1">
      <c r="B5" s="142"/>
      <c r="C5" s="143"/>
      <c r="D5" s="143"/>
      <c r="E5" s="144"/>
    </row>
    <row r="6" spans="1:6" ht="12">
      <c r="B6" s="142" t="s">
        <v>46</v>
      </c>
      <c r="C6" s="143"/>
      <c r="D6" s="143"/>
      <c r="E6" s="144"/>
    </row>
    <row r="7" spans="1:6" ht="12">
      <c r="A7" s="45" t="s">
        <v>23</v>
      </c>
      <c r="B7" s="7" t="s">
        <v>47</v>
      </c>
      <c r="C7" s="22"/>
      <c r="D7" s="145" t="s">
        <v>156</v>
      </c>
      <c r="E7" s="146"/>
    </row>
    <row r="8" spans="1:6" ht="12">
      <c r="A8" s="45" t="s">
        <v>24</v>
      </c>
      <c r="B8" s="129" t="s">
        <v>48</v>
      </c>
      <c r="C8" s="130"/>
      <c r="D8" s="131" t="s">
        <v>51</v>
      </c>
      <c r="E8" s="132"/>
    </row>
    <row r="9" spans="1:6" ht="12" customHeight="1">
      <c r="A9" s="45" t="s">
        <v>25</v>
      </c>
      <c r="B9" s="8" t="s">
        <v>49</v>
      </c>
      <c r="C9" s="19"/>
      <c r="D9" s="131" t="s">
        <v>155</v>
      </c>
      <c r="E9" s="132"/>
    </row>
    <row r="10" spans="1:6" ht="12" customHeight="1">
      <c r="A10" s="45" t="s">
        <v>18</v>
      </c>
      <c r="B10" s="129" t="s">
        <v>50</v>
      </c>
      <c r="C10" s="130"/>
      <c r="D10" s="133" t="s">
        <v>52</v>
      </c>
      <c r="E10" s="134"/>
    </row>
    <row r="11" spans="1:6" ht="12" customHeight="1">
      <c r="B11" s="135"/>
      <c r="C11" s="135"/>
      <c r="D11" s="135"/>
      <c r="E11" s="135"/>
    </row>
    <row r="12" spans="1:6" ht="12">
      <c r="B12" s="155" t="s">
        <v>56</v>
      </c>
      <c r="C12" s="156"/>
      <c r="D12" s="156"/>
      <c r="E12" s="156"/>
      <c r="F12" s="38"/>
    </row>
    <row r="13" spans="1:6" s="3" customFormat="1" ht="24">
      <c r="B13" s="34" t="s">
        <v>79</v>
      </c>
      <c r="C13" s="34" t="s">
        <v>53</v>
      </c>
      <c r="D13" s="34" t="s">
        <v>55</v>
      </c>
      <c r="E13" s="39" t="s">
        <v>45</v>
      </c>
    </row>
    <row r="14" spans="1:6" ht="11.25" customHeight="1">
      <c r="B14" s="157" t="s">
        <v>206</v>
      </c>
      <c r="C14" s="157" t="s">
        <v>54</v>
      </c>
      <c r="D14" s="159">
        <v>43466</v>
      </c>
      <c r="E14" s="161">
        <v>1</v>
      </c>
    </row>
    <row r="15" spans="1:6" ht="11.25" customHeight="1">
      <c r="B15" s="158"/>
      <c r="C15" s="158"/>
      <c r="D15" s="160"/>
      <c r="E15" s="160"/>
    </row>
    <row r="16" spans="1:6" ht="12">
      <c r="B16" s="162" t="s">
        <v>163</v>
      </c>
      <c r="C16" s="163"/>
      <c r="D16" s="164">
        <v>2648.76</v>
      </c>
      <c r="E16" s="165"/>
    </row>
    <row r="17" spans="1:10" ht="12">
      <c r="B17" s="147" t="s">
        <v>59</v>
      </c>
      <c r="C17" s="147"/>
      <c r="D17" s="147"/>
      <c r="E17" s="147"/>
    </row>
    <row r="18" spans="1:10" ht="6" customHeight="1">
      <c r="B18" s="147"/>
      <c r="C18" s="147"/>
      <c r="D18" s="147"/>
      <c r="E18" s="147"/>
    </row>
    <row r="19" spans="1:10" ht="12">
      <c r="B19" s="148" t="s">
        <v>65</v>
      </c>
      <c r="C19" s="149"/>
      <c r="D19" s="150" t="s">
        <v>10</v>
      </c>
      <c r="E19" s="151"/>
    </row>
    <row r="20" spans="1:10" ht="12">
      <c r="A20" s="45" t="s">
        <v>23</v>
      </c>
      <c r="B20" s="152" t="s">
        <v>0</v>
      </c>
      <c r="C20" s="153"/>
      <c r="D20" s="154">
        <f>+D16</f>
        <v>2648.76</v>
      </c>
      <c r="E20" s="154"/>
      <c r="H20" s="1" t="s">
        <v>205</v>
      </c>
      <c r="J20" s="35"/>
    </row>
    <row r="21" spans="1:10" ht="12.75">
      <c r="A21" s="45" t="s">
        <v>24</v>
      </c>
      <c r="B21" s="152" t="s">
        <v>3</v>
      </c>
      <c r="C21" s="153"/>
      <c r="D21" s="166">
        <v>0</v>
      </c>
      <c r="E21" s="167"/>
      <c r="J21" s="35"/>
    </row>
    <row r="22" spans="1:10" ht="12.75">
      <c r="A22" s="45" t="s">
        <v>25</v>
      </c>
      <c r="B22" s="152" t="s">
        <v>4</v>
      </c>
      <c r="C22" s="153"/>
      <c r="D22" s="166">
        <v>0</v>
      </c>
      <c r="E22" s="167"/>
      <c r="J22" s="35"/>
    </row>
    <row r="23" spans="1:10" ht="12.75">
      <c r="A23" s="45" t="s">
        <v>18</v>
      </c>
      <c r="B23" s="152" t="s">
        <v>5</v>
      </c>
      <c r="C23" s="153"/>
      <c r="D23" s="166">
        <v>0</v>
      </c>
      <c r="E23" s="167"/>
      <c r="J23" s="35"/>
    </row>
    <row r="24" spans="1:10" ht="12.75">
      <c r="A24" s="45" t="s">
        <v>26</v>
      </c>
      <c r="B24" s="152" t="s">
        <v>57</v>
      </c>
      <c r="C24" s="153"/>
      <c r="D24" s="166">
        <v>0</v>
      </c>
      <c r="E24" s="167"/>
      <c r="J24" s="35"/>
    </row>
    <row r="25" spans="1:10" ht="12.75">
      <c r="A25" s="45" t="s">
        <v>27</v>
      </c>
      <c r="B25" s="152" t="s">
        <v>2</v>
      </c>
      <c r="C25" s="153"/>
      <c r="D25" s="166">
        <v>0</v>
      </c>
      <c r="E25" s="167"/>
      <c r="J25" s="35"/>
    </row>
    <row r="26" spans="1:10" ht="12.75">
      <c r="B26" s="48" t="s">
        <v>8</v>
      </c>
      <c r="C26" s="17"/>
      <c r="D26" s="168">
        <f>SUM(D20:E25)</f>
        <v>2648.76</v>
      </c>
      <c r="E26" s="169"/>
      <c r="G26" s="35"/>
      <c r="H26" s="35"/>
      <c r="I26" s="35"/>
      <c r="J26" s="35"/>
    </row>
    <row r="27" spans="1:10" ht="12">
      <c r="B27" s="147" t="s">
        <v>58</v>
      </c>
      <c r="C27" s="147"/>
      <c r="D27" s="147"/>
      <c r="E27" s="147"/>
    </row>
    <row r="28" spans="1:10" ht="6" customHeight="1">
      <c r="B28" s="147"/>
      <c r="C28" s="147"/>
      <c r="D28" s="147"/>
      <c r="E28" s="147"/>
    </row>
    <row r="29" spans="1:10" ht="12">
      <c r="B29" s="147" t="s">
        <v>60</v>
      </c>
      <c r="C29" s="147"/>
      <c r="D29" s="147"/>
      <c r="E29" s="147"/>
    </row>
    <row r="30" spans="1:10" ht="12">
      <c r="B30" s="8" t="s">
        <v>61</v>
      </c>
      <c r="C30" s="19"/>
      <c r="D30" s="150" t="s">
        <v>10</v>
      </c>
      <c r="E30" s="151"/>
      <c r="H30" s="35"/>
      <c r="I30" s="35"/>
    </row>
    <row r="31" spans="1:10" ht="12.75">
      <c r="A31" s="45" t="s">
        <v>23</v>
      </c>
      <c r="B31" s="13" t="s">
        <v>62</v>
      </c>
      <c r="C31" s="40">
        <v>8.3299999999999999E-2</v>
      </c>
      <c r="D31" s="171">
        <f>(D26*C31)</f>
        <v>220.64170800000002</v>
      </c>
      <c r="E31" s="169"/>
      <c r="G31" s="35"/>
      <c r="H31" s="35"/>
    </row>
    <row r="32" spans="1:10" ht="12">
      <c r="A32" s="45" t="s">
        <v>24</v>
      </c>
      <c r="B32" s="46" t="s">
        <v>63</v>
      </c>
      <c r="C32" s="40">
        <v>0.121</v>
      </c>
      <c r="D32" s="171">
        <f xml:space="preserve"> (D26*C32)</f>
        <v>320.49996000000004</v>
      </c>
      <c r="E32" s="172"/>
      <c r="H32" s="35"/>
      <c r="I32" s="35"/>
    </row>
    <row r="33" spans="1:9" ht="12.75">
      <c r="B33" s="48" t="s">
        <v>8</v>
      </c>
      <c r="C33" s="42">
        <f>SUM(C31:C32)</f>
        <v>0.20429999999999998</v>
      </c>
      <c r="D33" s="168">
        <f>SUM(D31:E32)</f>
        <v>541.1416680000001</v>
      </c>
      <c r="E33" s="169"/>
    </row>
    <row r="34" spans="1:9" ht="12">
      <c r="B34" s="170" t="s">
        <v>68</v>
      </c>
      <c r="C34" s="170"/>
      <c r="D34" s="170"/>
      <c r="E34" s="170"/>
    </row>
    <row r="35" spans="1:9" ht="12">
      <c r="B35" s="8" t="s">
        <v>64</v>
      </c>
      <c r="C35" s="19"/>
      <c r="D35" s="150" t="s">
        <v>10</v>
      </c>
      <c r="E35" s="151"/>
    </row>
    <row r="36" spans="1:9" ht="12">
      <c r="A36" s="45" t="s">
        <v>23</v>
      </c>
      <c r="B36" s="10" t="s">
        <v>11</v>
      </c>
      <c r="C36" s="40">
        <v>0.2</v>
      </c>
      <c r="D36" s="171">
        <f>(C36*($D$26+$D$33))</f>
        <v>637.98033360000011</v>
      </c>
      <c r="E36" s="172"/>
    </row>
    <row r="37" spans="1:9" ht="12">
      <c r="A37" s="45" t="s">
        <v>24</v>
      </c>
      <c r="B37" s="10" t="s">
        <v>13</v>
      </c>
      <c r="C37" s="40">
        <v>1.4999999999999999E-2</v>
      </c>
      <c r="D37" s="171">
        <f>(C37*($D$26+$D$33))</f>
        <v>47.848525020000004</v>
      </c>
      <c r="E37" s="172"/>
    </row>
    <row r="38" spans="1:9" customFormat="1" ht="12.75">
      <c r="A38" s="45" t="s">
        <v>25</v>
      </c>
      <c r="B38" s="10" t="s">
        <v>14</v>
      </c>
      <c r="C38" s="40">
        <v>0.01</v>
      </c>
      <c r="D38" s="171">
        <f>(C38*($D$26+$D$33))</f>
        <v>31.899016680000006</v>
      </c>
      <c r="E38" s="172"/>
    </row>
    <row r="39" spans="1:9" customFormat="1" ht="12.75">
      <c r="A39" s="45" t="s">
        <v>18</v>
      </c>
      <c r="B39" s="10" t="s">
        <v>15</v>
      </c>
      <c r="C39" s="40">
        <v>2E-3</v>
      </c>
      <c r="D39" s="171">
        <f>(C39*($D$26+$D$33))</f>
        <v>6.379803336000001</v>
      </c>
      <c r="E39" s="172"/>
    </row>
    <row r="40" spans="1:9" ht="12">
      <c r="A40" s="45" t="s">
        <v>26</v>
      </c>
      <c r="B40" s="10" t="s">
        <v>17</v>
      </c>
      <c r="C40" s="40">
        <v>2.5000000000000001E-2</v>
      </c>
      <c r="D40" s="171">
        <f t="shared" ref="D40:D43" si="0">(C40*($D$26+$D$33))</f>
        <v>79.747541700000014</v>
      </c>
      <c r="E40" s="172"/>
    </row>
    <row r="41" spans="1:9" ht="12">
      <c r="A41" s="45" t="s">
        <v>27</v>
      </c>
      <c r="B41" s="10" t="s">
        <v>12</v>
      </c>
      <c r="C41" s="40">
        <v>0.08</v>
      </c>
      <c r="D41" s="171">
        <f t="shared" si="0"/>
        <v>255.19213344000005</v>
      </c>
      <c r="E41" s="172"/>
    </row>
    <row r="42" spans="1:9" ht="12">
      <c r="A42" s="45" t="s">
        <v>28</v>
      </c>
      <c r="B42" s="24" t="s">
        <v>44</v>
      </c>
      <c r="C42" s="41">
        <v>0.03</v>
      </c>
      <c r="D42" s="171">
        <f t="shared" si="0"/>
        <v>95.697050040000008</v>
      </c>
      <c r="E42" s="172"/>
    </row>
    <row r="43" spans="1:9" ht="12">
      <c r="A43" s="45" t="s">
        <v>29</v>
      </c>
      <c r="B43" s="10" t="s">
        <v>16</v>
      </c>
      <c r="C43" s="40">
        <v>6.0000000000000001E-3</v>
      </c>
      <c r="D43" s="171">
        <f t="shared" si="0"/>
        <v>19.139410008000002</v>
      </c>
      <c r="E43" s="172"/>
    </row>
    <row r="44" spans="1:9" customFormat="1" ht="12.75">
      <c r="A44" s="1"/>
      <c r="B44" s="48" t="s">
        <v>8</v>
      </c>
      <c r="C44" s="42">
        <f>SUM(C36:C43)</f>
        <v>0.3680000000000001</v>
      </c>
      <c r="D44" s="168">
        <f>SUM(D36:E43)</f>
        <v>1173.8838138240003</v>
      </c>
      <c r="E44" s="169"/>
    </row>
    <row r="45" spans="1:9" ht="12">
      <c r="B45" s="147" t="s">
        <v>67</v>
      </c>
      <c r="C45" s="147"/>
      <c r="D45" s="147"/>
      <c r="E45" s="147"/>
    </row>
    <row r="46" spans="1:9" ht="12">
      <c r="B46" s="8" t="s">
        <v>66</v>
      </c>
      <c r="C46" s="19"/>
      <c r="D46" s="150" t="s">
        <v>10</v>
      </c>
      <c r="E46" s="151"/>
    </row>
    <row r="47" spans="1:9" ht="12.75">
      <c r="A47" s="45" t="s">
        <v>23</v>
      </c>
      <c r="B47" s="13" t="s">
        <v>69</v>
      </c>
      <c r="C47" s="15"/>
      <c r="D47" s="166">
        <v>0</v>
      </c>
      <c r="E47" s="167"/>
      <c r="G47" s="29"/>
      <c r="H47" s="29"/>
      <c r="I47" s="29"/>
    </row>
    <row r="48" spans="1:9" ht="12.75">
      <c r="A48" s="45" t="s">
        <v>24</v>
      </c>
      <c r="B48" s="13" t="s">
        <v>70</v>
      </c>
      <c r="C48" s="15"/>
      <c r="D48" s="166">
        <f>+I54</f>
        <v>0</v>
      </c>
      <c r="E48" s="167"/>
      <c r="F48" s="5"/>
      <c r="G48" s="27"/>
      <c r="H48" s="80"/>
      <c r="I48" s="28"/>
    </row>
    <row r="49" spans="1:9" ht="12.75">
      <c r="A49" s="45" t="s">
        <v>25</v>
      </c>
      <c r="B49" s="14" t="s">
        <v>164</v>
      </c>
      <c r="C49" s="15"/>
      <c r="D49" s="166">
        <v>2.21</v>
      </c>
      <c r="E49" s="167"/>
      <c r="F49" s="5"/>
    </row>
    <row r="50" spans="1:9" ht="12.75">
      <c r="A50" s="45" t="s">
        <v>18</v>
      </c>
      <c r="B50" s="14" t="s">
        <v>165</v>
      </c>
      <c r="C50" s="15"/>
      <c r="D50" s="166">
        <v>15</v>
      </c>
      <c r="E50" s="167"/>
      <c r="F50" s="5"/>
    </row>
    <row r="51" spans="1:9" ht="12.75">
      <c r="A51" s="45" t="s">
        <v>26</v>
      </c>
      <c r="B51" s="14" t="s">
        <v>202</v>
      </c>
      <c r="C51" s="15"/>
      <c r="D51" s="166">
        <v>4</v>
      </c>
      <c r="E51" s="167"/>
      <c r="F51" s="5"/>
    </row>
    <row r="52" spans="1:9" ht="12.75">
      <c r="A52" s="45" t="s">
        <v>27</v>
      </c>
      <c r="B52" s="14" t="s">
        <v>201</v>
      </c>
      <c r="C52" s="15"/>
      <c r="D52" s="166">
        <v>900</v>
      </c>
      <c r="E52" s="167"/>
      <c r="F52" s="5"/>
      <c r="G52" s="178"/>
      <c r="H52" s="178"/>
      <c r="I52" s="178"/>
    </row>
    <row r="53" spans="1:9" ht="12" customHeight="1">
      <c r="B53" s="48" t="s">
        <v>1</v>
      </c>
      <c r="C53" s="21"/>
      <c r="D53" s="177">
        <f>SUM(D47:E52)</f>
        <v>921.21</v>
      </c>
      <c r="E53" s="177"/>
      <c r="F53" s="5"/>
      <c r="G53" s="27"/>
      <c r="H53" s="27"/>
      <c r="I53" s="27"/>
    </row>
    <row r="54" spans="1:9" ht="12">
      <c r="B54" s="147" t="s">
        <v>71</v>
      </c>
      <c r="C54" s="147"/>
      <c r="D54" s="147"/>
      <c r="E54" s="147"/>
      <c r="F54" s="5"/>
      <c r="G54" s="27"/>
      <c r="H54" s="30"/>
      <c r="I54" s="28"/>
    </row>
    <row r="55" spans="1:9" ht="12">
      <c r="B55" s="7" t="s">
        <v>72</v>
      </c>
      <c r="C55" s="20"/>
      <c r="D55" s="150" t="s">
        <v>10</v>
      </c>
      <c r="E55" s="151"/>
      <c r="F55" s="5"/>
    </row>
    <row r="56" spans="1:9" ht="12.75" customHeight="1">
      <c r="A56" s="45" t="s">
        <v>97</v>
      </c>
      <c r="B56" s="173" t="s">
        <v>73</v>
      </c>
      <c r="C56" s="174"/>
      <c r="D56" s="166">
        <f>+D33</f>
        <v>541.1416680000001</v>
      </c>
      <c r="E56" s="167"/>
    </row>
    <row r="57" spans="1:9" ht="12.75" customHeight="1">
      <c r="A57" s="45" t="s">
        <v>98</v>
      </c>
      <c r="B57" s="173" t="s">
        <v>74</v>
      </c>
      <c r="C57" s="174"/>
      <c r="D57" s="166">
        <f>+D44</f>
        <v>1173.8838138240003</v>
      </c>
      <c r="E57" s="167"/>
    </row>
    <row r="58" spans="1:9" ht="12" customHeight="1">
      <c r="A58" s="45" t="s">
        <v>99</v>
      </c>
      <c r="B58" s="173" t="s">
        <v>75</v>
      </c>
      <c r="C58" s="174"/>
      <c r="D58" s="166">
        <f>+D53</f>
        <v>921.21</v>
      </c>
      <c r="E58" s="167"/>
    </row>
    <row r="59" spans="1:9" ht="12">
      <c r="B59" s="175" t="s">
        <v>8</v>
      </c>
      <c r="C59" s="176"/>
      <c r="D59" s="177">
        <f>SUM(D56:E58)</f>
        <v>2636.2354818240005</v>
      </c>
      <c r="E59" s="177"/>
    </row>
    <row r="60" spans="1:9" ht="12">
      <c r="B60" s="179" t="s">
        <v>76</v>
      </c>
      <c r="C60" s="180"/>
      <c r="D60" s="180"/>
      <c r="E60" s="181"/>
    </row>
    <row r="61" spans="1:9" ht="6" customHeight="1">
      <c r="A61"/>
      <c r="B61" s="182"/>
      <c r="C61" s="183"/>
      <c r="D61" s="183"/>
      <c r="E61" s="184"/>
    </row>
    <row r="62" spans="1:9" s="2" customFormat="1" ht="12">
      <c r="A62" s="1"/>
      <c r="B62" s="7" t="s">
        <v>82</v>
      </c>
      <c r="C62" s="20"/>
      <c r="D62" s="150" t="s">
        <v>10</v>
      </c>
      <c r="E62" s="151"/>
    </row>
    <row r="63" spans="1:9" ht="12" customHeight="1">
      <c r="A63" s="45" t="s">
        <v>23</v>
      </c>
      <c r="B63" s="26" t="s">
        <v>20</v>
      </c>
      <c r="C63" s="72">
        <v>4.1999999999999997E-3</v>
      </c>
      <c r="D63" s="171">
        <f t="shared" ref="D63:D68" si="1">C63*$D$26</f>
        <v>11.124791999999999</v>
      </c>
      <c r="E63" s="169"/>
    </row>
    <row r="64" spans="1:9" ht="12" customHeight="1">
      <c r="A64" s="45" t="s">
        <v>24</v>
      </c>
      <c r="B64" s="26" t="s">
        <v>19</v>
      </c>
      <c r="C64" s="73">
        <f>C63*C41</f>
        <v>3.3599999999999998E-4</v>
      </c>
      <c r="D64" s="171">
        <f t="shared" si="1"/>
        <v>0.88998336</v>
      </c>
      <c r="E64" s="169"/>
    </row>
    <row r="65" spans="1:8" ht="12" customHeight="1">
      <c r="A65" s="45" t="s">
        <v>25</v>
      </c>
      <c r="B65" s="26" t="s">
        <v>21</v>
      </c>
      <c r="C65" s="74">
        <v>0.01</v>
      </c>
      <c r="D65" s="171">
        <f t="shared" si="1"/>
        <v>26.487600000000004</v>
      </c>
      <c r="E65" s="169"/>
    </row>
    <row r="66" spans="1:8" ht="12" customHeight="1">
      <c r="A66" s="45" t="s">
        <v>18</v>
      </c>
      <c r="B66" s="26" t="s">
        <v>22</v>
      </c>
      <c r="C66" s="74">
        <v>1.84E-2</v>
      </c>
      <c r="D66" s="171">
        <f t="shared" si="1"/>
        <v>48.737184000000006</v>
      </c>
      <c r="E66" s="169"/>
      <c r="H66" s="31"/>
    </row>
    <row r="67" spans="1:8" ht="24">
      <c r="A67" s="45" t="s">
        <v>26</v>
      </c>
      <c r="B67" s="26" t="s">
        <v>77</v>
      </c>
      <c r="C67" s="73">
        <f>C66*C44</f>
        <v>6.7712000000000015E-3</v>
      </c>
      <c r="D67" s="171">
        <f>C67*$D$26</f>
        <v>17.935283712000004</v>
      </c>
      <c r="E67" s="169"/>
    </row>
    <row r="68" spans="1:8" ht="12" customHeight="1">
      <c r="A68" s="45" t="s">
        <v>27</v>
      </c>
      <c r="B68" s="26" t="s">
        <v>78</v>
      </c>
      <c r="C68" s="74">
        <v>0.03</v>
      </c>
      <c r="D68" s="171">
        <f t="shared" si="1"/>
        <v>79.462800000000001</v>
      </c>
      <c r="E68" s="169"/>
    </row>
    <row r="69" spans="1:8" ht="12.75">
      <c r="B69" s="11" t="s">
        <v>1</v>
      </c>
      <c r="C69" s="75">
        <f>TRUNC(SUM(C63:C68),8)</f>
        <v>6.9707199999999997E-2</v>
      </c>
      <c r="D69" s="168">
        <f>SUM(D63:E68)</f>
        <v>184.637643072</v>
      </c>
      <c r="E69" s="169"/>
    </row>
    <row r="70" spans="1:8" ht="12">
      <c r="B70" s="179" t="s">
        <v>81</v>
      </c>
      <c r="C70" s="180"/>
      <c r="D70" s="180"/>
      <c r="E70" s="181"/>
    </row>
    <row r="71" spans="1:8" ht="6" customHeight="1">
      <c r="B71" s="179"/>
      <c r="C71" s="180"/>
      <c r="D71" s="180"/>
      <c r="E71" s="181"/>
    </row>
    <row r="72" spans="1:8" ht="12">
      <c r="B72" s="179" t="s">
        <v>83</v>
      </c>
      <c r="C72" s="180"/>
      <c r="D72" s="180"/>
      <c r="E72" s="181"/>
    </row>
    <row r="73" spans="1:8" ht="12">
      <c r="B73" s="7" t="s">
        <v>90</v>
      </c>
      <c r="C73" s="20"/>
      <c r="D73" s="150" t="s">
        <v>10</v>
      </c>
      <c r="E73" s="151"/>
      <c r="F73" s="5"/>
      <c r="H73" s="5"/>
    </row>
    <row r="74" spans="1:8" ht="12.75">
      <c r="A74" s="45" t="s">
        <v>23</v>
      </c>
      <c r="B74" s="25" t="s">
        <v>84</v>
      </c>
      <c r="C74" s="72">
        <v>5.5999999999999999E-3</v>
      </c>
      <c r="D74" s="171">
        <f t="shared" ref="D74:D79" si="2">C74*$D$26</f>
        <v>14.833056000000001</v>
      </c>
      <c r="E74" s="169"/>
      <c r="H74" s="5"/>
    </row>
    <row r="75" spans="1:8" ht="12.75">
      <c r="A75" s="45" t="s">
        <v>24</v>
      </c>
      <c r="B75" s="25" t="s">
        <v>85</v>
      </c>
      <c r="C75" s="72">
        <v>2.8E-3</v>
      </c>
      <c r="D75" s="171">
        <f t="shared" si="2"/>
        <v>7.4165280000000005</v>
      </c>
      <c r="E75" s="169"/>
      <c r="H75" s="5"/>
    </row>
    <row r="76" spans="1:8" ht="12.75">
      <c r="A76" s="45" t="s">
        <v>25</v>
      </c>
      <c r="B76" s="25" t="s">
        <v>86</v>
      </c>
      <c r="C76" s="72">
        <v>2.9999999999999997E-4</v>
      </c>
      <c r="D76" s="171">
        <f t="shared" si="2"/>
        <v>0.794628</v>
      </c>
      <c r="E76" s="169"/>
      <c r="H76" s="5"/>
    </row>
    <row r="77" spans="1:8" ht="12.75">
      <c r="A77" s="45" t="s">
        <v>18</v>
      </c>
      <c r="B77" s="25" t="s">
        <v>87</v>
      </c>
      <c r="C77" s="72">
        <v>8.0000000000000004E-4</v>
      </c>
      <c r="D77" s="171">
        <f t="shared" si="2"/>
        <v>2.1190080000000004</v>
      </c>
      <c r="E77" s="169"/>
      <c r="H77" s="5"/>
    </row>
    <row r="78" spans="1:8" ht="12.75">
      <c r="A78" s="45" t="s">
        <v>26</v>
      </c>
      <c r="B78" s="25" t="s">
        <v>88</v>
      </c>
      <c r="C78" s="72">
        <v>4.0000000000000002E-4</v>
      </c>
      <c r="D78" s="171">
        <f t="shared" si="2"/>
        <v>1.0595040000000002</v>
      </c>
      <c r="E78" s="169"/>
      <c r="H78" s="5"/>
    </row>
    <row r="79" spans="1:8" ht="12.75">
      <c r="A79" s="45" t="s">
        <v>27</v>
      </c>
      <c r="B79" s="25" t="s">
        <v>89</v>
      </c>
      <c r="C79" s="72">
        <v>0</v>
      </c>
      <c r="D79" s="171">
        <f t="shared" si="2"/>
        <v>0</v>
      </c>
      <c r="E79" s="169"/>
      <c r="H79" s="5"/>
    </row>
    <row r="80" spans="1:8" ht="12" customHeight="1">
      <c r="B80" s="11" t="s">
        <v>8</v>
      </c>
      <c r="C80" s="76">
        <f>SUM(C74:C79)</f>
        <v>9.8999999999999991E-3</v>
      </c>
      <c r="D80" s="168">
        <f>SUM(D74:E79)</f>
        <v>26.222724000000003</v>
      </c>
      <c r="E80" s="169"/>
      <c r="H80" s="5"/>
    </row>
    <row r="81" spans="1:8" ht="12">
      <c r="B81" s="182"/>
      <c r="C81" s="183"/>
      <c r="D81" s="183"/>
      <c r="E81" s="184"/>
      <c r="H81" s="5"/>
    </row>
    <row r="82" spans="1:8" ht="12">
      <c r="B82" s="7" t="s">
        <v>91</v>
      </c>
      <c r="C82" s="20"/>
      <c r="D82" s="150" t="s">
        <v>10</v>
      </c>
      <c r="E82" s="151"/>
    </row>
    <row r="83" spans="1:8" ht="12.75">
      <c r="A83" s="45" t="s">
        <v>23</v>
      </c>
      <c r="B83" s="6" t="s">
        <v>92</v>
      </c>
      <c r="C83" s="72">
        <v>0</v>
      </c>
      <c r="D83" s="185">
        <f>TRUNC(C83*$D$26,2)</f>
        <v>0</v>
      </c>
      <c r="E83" s="186"/>
    </row>
    <row r="84" spans="1:8" ht="12.75">
      <c r="B84" s="11" t="s">
        <v>8</v>
      </c>
      <c r="C84" s="76">
        <f>SUM(C83:C83)</f>
        <v>0</v>
      </c>
      <c r="D84" s="168">
        <f>SUM(D83:E83)</f>
        <v>0</v>
      </c>
      <c r="E84" s="169"/>
    </row>
    <row r="85" spans="1:8" ht="12.75" customHeight="1">
      <c r="B85" s="179" t="s">
        <v>93</v>
      </c>
      <c r="C85" s="180"/>
      <c r="D85" s="180"/>
      <c r="E85" s="181"/>
    </row>
    <row r="86" spans="1:8" ht="12">
      <c r="B86" s="7" t="s">
        <v>94</v>
      </c>
      <c r="C86" s="20"/>
      <c r="D86" s="150" t="s">
        <v>10</v>
      </c>
      <c r="E86" s="151"/>
    </row>
    <row r="87" spans="1:8" ht="12.75">
      <c r="A87" s="45" t="s">
        <v>30</v>
      </c>
      <c r="B87" s="187" t="s">
        <v>95</v>
      </c>
      <c r="C87" s="188"/>
      <c r="D87" s="171">
        <f>D80</f>
        <v>26.222724000000003</v>
      </c>
      <c r="E87" s="169"/>
    </row>
    <row r="88" spans="1:8" ht="12.75">
      <c r="A88" s="45" t="s">
        <v>31</v>
      </c>
      <c r="B88" s="187" t="s">
        <v>96</v>
      </c>
      <c r="C88" s="188"/>
      <c r="D88" s="171">
        <f>D84</f>
        <v>0</v>
      </c>
      <c r="E88" s="169"/>
    </row>
    <row r="89" spans="1:8" ht="12.75">
      <c r="B89" s="175" t="s">
        <v>1</v>
      </c>
      <c r="C89" s="176"/>
      <c r="D89" s="168">
        <f>SUM(D87:E88)</f>
        <v>26.222724000000003</v>
      </c>
      <c r="E89" s="169"/>
    </row>
    <row r="90" spans="1:8" ht="12">
      <c r="B90" s="179" t="s">
        <v>100</v>
      </c>
      <c r="C90" s="180"/>
      <c r="D90" s="180"/>
      <c r="E90" s="181"/>
    </row>
    <row r="91" spans="1:8" ht="6" customHeight="1">
      <c r="B91" s="179"/>
      <c r="C91" s="180"/>
      <c r="D91" s="180"/>
      <c r="E91" s="181"/>
    </row>
    <row r="92" spans="1:8" ht="12" customHeight="1">
      <c r="B92" s="8" t="s">
        <v>101</v>
      </c>
      <c r="C92" s="19"/>
      <c r="D92" s="150" t="s">
        <v>10</v>
      </c>
      <c r="E92" s="151"/>
    </row>
    <row r="93" spans="1:8" ht="12.75">
      <c r="A93" s="45" t="s">
        <v>23</v>
      </c>
      <c r="B93" s="13" t="s">
        <v>102</v>
      </c>
      <c r="C93" s="15"/>
      <c r="D93" s="166">
        <v>10</v>
      </c>
      <c r="E93" s="167"/>
    </row>
    <row r="94" spans="1:8" ht="12.75">
      <c r="A94" s="45" t="s">
        <v>24</v>
      </c>
      <c r="B94" s="13" t="s">
        <v>6</v>
      </c>
      <c r="C94" s="15"/>
      <c r="D94" s="166">
        <v>74.599999999999994</v>
      </c>
      <c r="E94" s="167"/>
    </row>
    <row r="95" spans="1:8" ht="12.75">
      <c r="A95" s="45" t="s">
        <v>25</v>
      </c>
      <c r="B95" s="13" t="s">
        <v>7</v>
      </c>
      <c r="C95" s="15"/>
      <c r="D95" s="166">
        <v>0</v>
      </c>
      <c r="E95" s="167"/>
    </row>
    <row r="96" spans="1:8" ht="12.75">
      <c r="A96" s="45" t="s">
        <v>18</v>
      </c>
      <c r="B96" s="14" t="s">
        <v>2</v>
      </c>
      <c r="C96" s="15"/>
      <c r="D96" s="166">
        <v>0</v>
      </c>
      <c r="E96" s="167"/>
    </row>
    <row r="97" spans="1:5" ht="12">
      <c r="B97" s="48" t="s">
        <v>9</v>
      </c>
      <c r="C97" s="21"/>
      <c r="D97" s="177">
        <f>SUM(D93:E96)</f>
        <v>84.6</v>
      </c>
      <c r="E97" s="177"/>
    </row>
    <row r="98" spans="1:5" ht="12">
      <c r="B98" s="179" t="s">
        <v>103</v>
      </c>
      <c r="C98" s="180"/>
      <c r="D98" s="180"/>
      <c r="E98" s="181"/>
    </row>
    <row r="99" spans="1:5" ht="6" customHeight="1">
      <c r="B99" s="179"/>
      <c r="C99" s="180"/>
      <c r="D99" s="180"/>
      <c r="E99" s="181"/>
    </row>
    <row r="100" spans="1:5" ht="12">
      <c r="B100" s="9" t="s">
        <v>104</v>
      </c>
      <c r="C100" s="8"/>
      <c r="D100" s="150" t="s">
        <v>10</v>
      </c>
      <c r="E100" s="151"/>
    </row>
    <row r="101" spans="1:5" ht="12">
      <c r="A101" s="45" t="s">
        <v>23</v>
      </c>
      <c r="B101" s="103" t="s">
        <v>33</v>
      </c>
      <c r="C101" s="77">
        <v>1.12E-2</v>
      </c>
      <c r="D101" s="171">
        <f>C101*D116</f>
        <v>62.501105507635209</v>
      </c>
      <c r="E101" s="172"/>
    </row>
    <row r="102" spans="1:5" ht="12">
      <c r="A102" s="45" t="s">
        <v>24</v>
      </c>
      <c r="B102" s="103" t="s">
        <v>32</v>
      </c>
      <c r="C102" s="77">
        <v>0.01</v>
      </c>
      <c r="D102" s="171">
        <f>(D101+D116)*C102</f>
        <v>56.429569544036369</v>
      </c>
      <c r="E102" s="172"/>
    </row>
    <row r="103" spans="1:5" ht="12">
      <c r="A103" s="47" t="s">
        <v>25</v>
      </c>
      <c r="B103" s="104" t="s">
        <v>35</v>
      </c>
      <c r="C103" s="105">
        <f>TRUNC(SUM(C104:C106),8)</f>
        <v>8.6499999999999994E-2</v>
      </c>
      <c r="D103" s="168">
        <f>(D104+D106)</f>
        <v>539.67918371261487</v>
      </c>
      <c r="E103" s="200"/>
    </row>
    <row r="104" spans="1:5" s="78" customFormat="1" ht="12">
      <c r="B104" s="106" t="s">
        <v>207</v>
      </c>
      <c r="C104" s="79">
        <v>3.6499999999999998E-2</v>
      </c>
      <c r="D104" s="171">
        <f>($D101+$D102+$D116)/(1-$C$103)*C104</f>
        <v>227.72589832960048</v>
      </c>
      <c r="E104" s="172"/>
    </row>
    <row r="105" spans="1:5" ht="12">
      <c r="B105" s="107" t="s">
        <v>208</v>
      </c>
      <c r="C105" s="77">
        <v>0</v>
      </c>
      <c r="D105" s="171">
        <f>($D101+$D102+$D116)/(1-$C$107)*C105</f>
        <v>0</v>
      </c>
      <c r="E105" s="172"/>
    </row>
    <row r="106" spans="1:5" ht="12">
      <c r="B106" s="107" t="s">
        <v>209</v>
      </c>
      <c r="C106" s="77">
        <v>0.05</v>
      </c>
      <c r="D106" s="171">
        <f>($D101+$D102+$D116)/(1-$C$103)*C106</f>
        <v>311.95328538301442</v>
      </c>
      <c r="E106" s="172"/>
    </row>
    <row r="107" spans="1:5" ht="12">
      <c r="B107" s="108" t="s">
        <v>36</v>
      </c>
      <c r="C107" s="109">
        <f>C101+C102+C103</f>
        <v>0.10769999999999999</v>
      </c>
      <c r="D107" s="168">
        <f>SUM(D101:E103)</f>
        <v>658.6098587642864</v>
      </c>
      <c r="E107" s="200"/>
    </row>
    <row r="108" spans="1:5" ht="12">
      <c r="B108" s="147" t="s">
        <v>39</v>
      </c>
      <c r="C108" s="147"/>
      <c r="D108" s="147"/>
      <c r="E108" s="147"/>
    </row>
    <row r="109" spans="1:5" ht="6" customHeight="1">
      <c r="B109" s="147"/>
      <c r="C109" s="147"/>
      <c r="D109" s="147"/>
      <c r="E109" s="147"/>
    </row>
    <row r="110" spans="1:5" ht="12">
      <c r="B110" s="148" t="s">
        <v>34</v>
      </c>
      <c r="C110" s="149"/>
      <c r="D110" s="150" t="s">
        <v>10</v>
      </c>
      <c r="E110" s="151"/>
    </row>
    <row r="111" spans="1:5" ht="12.75">
      <c r="A111" s="45" t="s">
        <v>23</v>
      </c>
      <c r="B111" s="189" t="s">
        <v>37</v>
      </c>
      <c r="C111" s="190"/>
      <c r="D111" s="166">
        <f>+D26</f>
        <v>2648.76</v>
      </c>
      <c r="E111" s="167"/>
    </row>
    <row r="112" spans="1:5" ht="12.75">
      <c r="A112" s="45" t="s">
        <v>24</v>
      </c>
      <c r="B112" s="189" t="s">
        <v>105</v>
      </c>
      <c r="C112" s="190"/>
      <c r="D112" s="166">
        <f>D59</f>
        <v>2636.2354818240005</v>
      </c>
      <c r="E112" s="167"/>
    </row>
    <row r="113" spans="1:8" ht="12.75">
      <c r="A113" s="45" t="s">
        <v>25</v>
      </c>
      <c r="B113" s="189" t="s">
        <v>106</v>
      </c>
      <c r="C113" s="190"/>
      <c r="D113" s="166">
        <f>D69</f>
        <v>184.637643072</v>
      </c>
      <c r="E113" s="167"/>
    </row>
    <row r="114" spans="1:8" ht="12.75">
      <c r="A114" s="43" t="s">
        <v>18</v>
      </c>
      <c r="B114" s="189" t="s">
        <v>80</v>
      </c>
      <c r="C114" s="190"/>
      <c r="D114" s="166">
        <f>D89</f>
        <v>26.222724000000003</v>
      </c>
      <c r="E114" s="167"/>
    </row>
    <row r="115" spans="1:8" ht="12.75">
      <c r="A115" s="44" t="s">
        <v>26</v>
      </c>
      <c r="B115" s="193" t="s">
        <v>107</v>
      </c>
      <c r="C115" s="190"/>
      <c r="D115" s="166">
        <f>D97</f>
        <v>84.6</v>
      </c>
      <c r="E115" s="167"/>
    </row>
    <row r="116" spans="1:8" ht="12">
      <c r="B116" s="194" t="s">
        <v>108</v>
      </c>
      <c r="C116" s="195"/>
      <c r="D116" s="196">
        <f>SUM(D111:E115)</f>
        <v>5580.455848896001</v>
      </c>
      <c r="E116" s="197"/>
    </row>
    <row r="117" spans="1:8" ht="12">
      <c r="A117" s="45" t="s">
        <v>27</v>
      </c>
      <c r="B117" s="189" t="s">
        <v>38</v>
      </c>
      <c r="C117" s="190"/>
      <c r="D117" s="154">
        <f>+D107</f>
        <v>658.6098587642864</v>
      </c>
      <c r="E117" s="154"/>
    </row>
    <row r="118" spans="1:8" ht="12.75">
      <c r="B118" s="191" t="s">
        <v>109</v>
      </c>
      <c r="C118" s="192"/>
      <c r="D118" s="168">
        <f>+D116+D117</f>
        <v>6239.0657076602874</v>
      </c>
      <c r="E118" s="169"/>
      <c r="H118" s="1">
        <v>6239.432748571232</v>
      </c>
    </row>
  </sheetData>
  <mergeCells count="145">
    <mergeCell ref="B117:C117"/>
    <mergeCell ref="D117:E117"/>
    <mergeCell ref="B118:C118"/>
    <mergeCell ref="D118:E118"/>
    <mergeCell ref="D50:E50"/>
    <mergeCell ref="B114:C114"/>
    <mergeCell ref="D114:E114"/>
    <mergeCell ref="B115:C115"/>
    <mergeCell ref="D115:E115"/>
    <mergeCell ref="B116:C116"/>
    <mergeCell ref="D116:E116"/>
    <mergeCell ref="B111:C111"/>
    <mergeCell ref="D111:E111"/>
    <mergeCell ref="B112:C112"/>
    <mergeCell ref="D112:E112"/>
    <mergeCell ref="B113:C113"/>
    <mergeCell ref="D113:E113"/>
    <mergeCell ref="D106:E106"/>
    <mergeCell ref="D107:E107"/>
    <mergeCell ref="B108:E108"/>
    <mergeCell ref="B109:E109"/>
    <mergeCell ref="B110:C110"/>
    <mergeCell ref="D110:E110"/>
    <mergeCell ref="D100:E100"/>
    <mergeCell ref="D101:E101"/>
    <mergeCell ref="D102:E102"/>
    <mergeCell ref="D103:E103"/>
    <mergeCell ref="D104:E104"/>
    <mergeCell ref="D105:E105"/>
    <mergeCell ref="D94:E94"/>
    <mergeCell ref="D95:E95"/>
    <mergeCell ref="D96:E96"/>
    <mergeCell ref="D97:E97"/>
    <mergeCell ref="B98:E98"/>
    <mergeCell ref="B99:E99"/>
    <mergeCell ref="B89:C89"/>
    <mergeCell ref="D89:E89"/>
    <mergeCell ref="B90:E90"/>
    <mergeCell ref="B91:E91"/>
    <mergeCell ref="D92:E92"/>
    <mergeCell ref="D93:E93"/>
    <mergeCell ref="D84:E84"/>
    <mergeCell ref="B85:E85"/>
    <mergeCell ref="D86:E86"/>
    <mergeCell ref="B87:C87"/>
    <mergeCell ref="D87:E87"/>
    <mergeCell ref="B88:C88"/>
    <mergeCell ref="D88:E88"/>
    <mergeCell ref="D78:E78"/>
    <mergeCell ref="D79:E79"/>
    <mergeCell ref="D80:E80"/>
    <mergeCell ref="B81:E81"/>
    <mergeCell ref="D82:E82"/>
    <mergeCell ref="D83:E83"/>
    <mergeCell ref="B72:E72"/>
    <mergeCell ref="D73:E73"/>
    <mergeCell ref="D74:E74"/>
    <mergeCell ref="D75:E75"/>
    <mergeCell ref="D76:E76"/>
    <mergeCell ref="D77:E77"/>
    <mergeCell ref="D66:E66"/>
    <mergeCell ref="D67:E67"/>
    <mergeCell ref="D68:E68"/>
    <mergeCell ref="D69:E69"/>
    <mergeCell ref="B70:E70"/>
    <mergeCell ref="B71:E71"/>
    <mergeCell ref="B60:E60"/>
    <mergeCell ref="B61:E61"/>
    <mergeCell ref="D62:E62"/>
    <mergeCell ref="D63:E63"/>
    <mergeCell ref="D64:E64"/>
    <mergeCell ref="D65:E65"/>
    <mergeCell ref="B57:C57"/>
    <mergeCell ref="D57:E57"/>
    <mergeCell ref="B58:C58"/>
    <mergeCell ref="D58:E58"/>
    <mergeCell ref="B59:C59"/>
    <mergeCell ref="D59:E59"/>
    <mergeCell ref="G52:I52"/>
    <mergeCell ref="D53:E53"/>
    <mergeCell ref="B54:E54"/>
    <mergeCell ref="D55:E55"/>
    <mergeCell ref="B56:C56"/>
    <mergeCell ref="D56:E56"/>
    <mergeCell ref="D46:E46"/>
    <mergeCell ref="D47:E47"/>
    <mergeCell ref="D48:E48"/>
    <mergeCell ref="D49:E49"/>
    <mergeCell ref="D51:E51"/>
    <mergeCell ref="D52:E52"/>
    <mergeCell ref="D40:E40"/>
    <mergeCell ref="D41:E41"/>
    <mergeCell ref="D42:E42"/>
    <mergeCell ref="D43:E43"/>
    <mergeCell ref="D44:E44"/>
    <mergeCell ref="B45:E45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40"/>
  <dimension ref="A1:J117"/>
  <sheetViews>
    <sheetView zoomScale="130" zoomScaleNormal="130" workbookViewId="0">
      <pane ySplit="5" topLeftCell="A96" activePane="bottomLeft" state="frozen"/>
      <selection pane="bottomLeft" activeCell="B100" sqref="B100:E106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36" t="s">
        <v>159</v>
      </c>
      <c r="C1" s="136"/>
      <c r="D1" s="136"/>
      <c r="E1" s="136"/>
    </row>
    <row r="2" spans="1:6" ht="12">
      <c r="B2" s="137" t="s">
        <v>160</v>
      </c>
      <c r="C2" s="137"/>
      <c r="D2" s="137"/>
      <c r="E2" s="137"/>
    </row>
    <row r="3" spans="1:6" ht="12">
      <c r="B3" s="138" t="s">
        <v>161</v>
      </c>
      <c r="C3" s="138"/>
      <c r="D3" s="138"/>
      <c r="E3" s="138"/>
    </row>
    <row r="4" spans="1:6" ht="6" customHeight="1">
      <c r="B4" s="139"/>
      <c r="C4" s="140"/>
      <c r="D4" s="140"/>
      <c r="E4" s="141"/>
    </row>
    <row r="5" spans="1:6" ht="6" customHeight="1">
      <c r="B5" s="142"/>
      <c r="C5" s="143"/>
      <c r="D5" s="143"/>
      <c r="E5" s="144"/>
    </row>
    <row r="6" spans="1:6" ht="12">
      <c r="B6" s="142" t="s">
        <v>46</v>
      </c>
      <c r="C6" s="143"/>
      <c r="D6" s="143"/>
      <c r="E6" s="144"/>
    </row>
    <row r="7" spans="1:6" ht="12">
      <c r="A7" s="33" t="s">
        <v>23</v>
      </c>
      <c r="B7" s="7" t="s">
        <v>47</v>
      </c>
      <c r="C7" s="22"/>
      <c r="D7" s="145" t="s">
        <v>156</v>
      </c>
      <c r="E7" s="146"/>
    </row>
    <row r="8" spans="1:6" ht="12">
      <c r="A8" s="33" t="s">
        <v>24</v>
      </c>
      <c r="B8" s="129" t="s">
        <v>48</v>
      </c>
      <c r="C8" s="130"/>
      <c r="D8" s="131" t="s">
        <v>51</v>
      </c>
      <c r="E8" s="132"/>
    </row>
    <row r="9" spans="1:6" ht="12" customHeight="1">
      <c r="A9" s="33" t="s">
        <v>25</v>
      </c>
      <c r="B9" s="8" t="s">
        <v>49</v>
      </c>
      <c r="C9" s="19"/>
      <c r="D9" s="131" t="s">
        <v>155</v>
      </c>
      <c r="E9" s="132"/>
    </row>
    <row r="10" spans="1:6" ht="12" customHeight="1">
      <c r="A10" s="33" t="s">
        <v>18</v>
      </c>
      <c r="B10" s="129" t="s">
        <v>50</v>
      </c>
      <c r="C10" s="130"/>
      <c r="D10" s="133" t="s">
        <v>52</v>
      </c>
      <c r="E10" s="134"/>
    </row>
    <row r="11" spans="1:6" ht="12" customHeight="1">
      <c r="B11" s="135"/>
      <c r="C11" s="135"/>
      <c r="D11" s="135"/>
      <c r="E11" s="135"/>
    </row>
    <row r="12" spans="1:6" ht="12">
      <c r="B12" s="155" t="s">
        <v>56</v>
      </c>
      <c r="C12" s="156"/>
      <c r="D12" s="156"/>
      <c r="E12" s="156"/>
      <c r="F12" s="38"/>
    </row>
    <row r="13" spans="1:6" s="3" customFormat="1" ht="24">
      <c r="B13" s="34" t="s">
        <v>79</v>
      </c>
      <c r="C13" s="34" t="s">
        <v>53</v>
      </c>
      <c r="D13" s="34" t="s">
        <v>55</v>
      </c>
      <c r="E13" s="39" t="s">
        <v>45</v>
      </c>
    </row>
    <row r="14" spans="1:6" ht="11.25" customHeight="1">
      <c r="B14" s="157" t="s">
        <v>158</v>
      </c>
      <c r="C14" s="157" t="s">
        <v>157</v>
      </c>
      <c r="D14" s="159">
        <v>43466</v>
      </c>
      <c r="E14" s="161">
        <v>7</v>
      </c>
    </row>
    <row r="15" spans="1:6" ht="11.25" customHeight="1">
      <c r="B15" s="158"/>
      <c r="C15" s="158"/>
      <c r="D15" s="160"/>
      <c r="E15" s="160"/>
    </row>
    <row r="16" spans="1:6" ht="12">
      <c r="B16" s="162" t="s">
        <v>163</v>
      </c>
      <c r="C16" s="163"/>
      <c r="D16" s="164">
        <v>1002.88</v>
      </c>
      <c r="E16" s="165"/>
    </row>
    <row r="17" spans="1:10" ht="12">
      <c r="B17" s="147" t="s">
        <v>59</v>
      </c>
      <c r="C17" s="147"/>
      <c r="D17" s="147"/>
      <c r="E17" s="147"/>
    </row>
    <row r="18" spans="1:10" ht="6" customHeight="1">
      <c r="B18" s="147"/>
      <c r="C18" s="147"/>
      <c r="D18" s="147"/>
      <c r="E18" s="147"/>
    </row>
    <row r="19" spans="1:10" ht="12">
      <c r="B19" s="148" t="s">
        <v>65</v>
      </c>
      <c r="C19" s="149"/>
      <c r="D19" s="150" t="s">
        <v>10</v>
      </c>
      <c r="E19" s="151"/>
    </row>
    <row r="20" spans="1:10" ht="12">
      <c r="A20" s="23" t="s">
        <v>23</v>
      </c>
      <c r="B20" s="152" t="s">
        <v>0</v>
      </c>
      <c r="C20" s="153"/>
      <c r="D20" s="154">
        <f>+D16</f>
        <v>1002.88</v>
      </c>
      <c r="E20" s="154"/>
      <c r="J20" s="35"/>
    </row>
    <row r="21" spans="1:10" ht="12.75">
      <c r="A21" s="23" t="s">
        <v>24</v>
      </c>
      <c r="B21" s="152" t="s">
        <v>3</v>
      </c>
      <c r="C21" s="153"/>
      <c r="D21" s="166">
        <v>0</v>
      </c>
      <c r="E21" s="167"/>
      <c r="J21" s="35"/>
    </row>
    <row r="22" spans="1:10" ht="12.75">
      <c r="A22" s="23" t="s">
        <v>25</v>
      </c>
      <c r="B22" s="152" t="s">
        <v>4</v>
      </c>
      <c r="C22" s="153"/>
      <c r="D22" s="166">
        <v>0</v>
      </c>
      <c r="E22" s="167"/>
      <c r="J22" s="35"/>
    </row>
    <row r="23" spans="1:10" ht="12.75">
      <c r="A23" s="23" t="s">
        <v>18</v>
      </c>
      <c r="B23" s="152" t="s">
        <v>5</v>
      </c>
      <c r="C23" s="153"/>
      <c r="D23" s="166">
        <v>0</v>
      </c>
      <c r="E23" s="167"/>
      <c r="J23" s="35"/>
    </row>
    <row r="24" spans="1:10" ht="12.75">
      <c r="A24" s="23" t="s">
        <v>26</v>
      </c>
      <c r="B24" s="152" t="s">
        <v>57</v>
      </c>
      <c r="C24" s="153"/>
      <c r="D24" s="166">
        <v>0</v>
      </c>
      <c r="E24" s="167"/>
      <c r="J24" s="35"/>
    </row>
    <row r="25" spans="1:10" ht="12.75">
      <c r="A25" s="23" t="s">
        <v>27</v>
      </c>
      <c r="B25" s="152" t="s">
        <v>2</v>
      </c>
      <c r="C25" s="153"/>
      <c r="D25" s="166">
        <v>0</v>
      </c>
      <c r="E25" s="167"/>
      <c r="J25" s="35"/>
    </row>
    <row r="26" spans="1:10" ht="12.75">
      <c r="B26" s="16" t="s">
        <v>8</v>
      </c>
      <c r="C26" s="17"/>
      <c r="D26" s="168">
        <f>SUM(D20:E25)</f>
        <v>1002.88</v>
      </c>
      <c r="E26" s="169"/>
      <c r="G26" s="35"/>
      <c r="H26" s="35"/>
      <c r="I26" s="35"/>
      <c r="J26" s="35"/>
    </row>
    <row r="27" spans="1:10" ht="12">
      <c r="B27" s="147" t="s">
        <v>58</v>
      </c>
      <c r="C27" s="147"/>
      <c r="D27" s="147"/>
      <c r="E27" s="147"/>
    </row>
    <row r="28" spans="1:10" ht="6" customHeight="1">
      <c r="B28" s="147"/>
      <c r="C28" s="147"/>
      <c r="D28" s="147"/>
      <c r="E28" s="147"/>
    </row>
    <row r="29" spans="1:10" ht="12">
      <c r="B29" s="147" t="s">
        <v>60</v>
      </c>
      <c r="C29" s="147"/>
      <c r="D29" s="147"/>
      <c r="E29" s="147"/>
    </row>
    <row r="30" spans="1:10" ht="12">
      <c r="B30" s="8" t="s">
        <v>61</v>
      </c>
      <c r="C30" s="19"/>
      <c r="D30" s="150" t="s">
        <v>10</v>
      </c>
      <c r="E30" s="151"/>
      <c r="H30" s="35"/>
      <c r="I30" s="35"/>
    </row>
    <row r="31" spans="1:10" ht="12.75">
      <c r="A31" s="33" t="s">
        <v>23</v>
      </c>
      <c r="B31" s="13" t="s">
        <v>62</v>
      </c>
      <c r="C31" s="40">
        <v>8.3299999999999999E-2</v>
      </c>
      <c r="D31" s="171">
        <f>(D26*C31)</f>
        <v>83.539903999999993</v>
      </c>
      <c r="E31" s="169"/>
      <c r="G31" s="35"/>
      <c r="H31" s="35"/>
    </row>
    <row r="32" spans="1:10" ht="12">
      <c r="A32" s="33" t="s">
        <v>24</v>
      </c>
      <c r="B32" s="12" t="s">
        <v>63</v>
      </c>
      <c r="C32" s="40">
        <v>0.121</v>
      </c>
      <c r="D32" s="171">
        <f xml:space="preserve"> (D26*C32)</f>
        <v>121.34848</v>
      </c>
      <c r="E32" s="172"/>
      <c r="H32" s="35"/>
      <c r="I32" s="35"/>
    </row>
    <row r="33" spans="1:9" ht="12.75">
      <c r="B33" s="32" t="s">
        <v>8</v>
      </c>
      <c r="C33" s="42">
        <f>SUM(C31:C32)</f>
        <v>0.20429999999999998</v>
      </c>
      <c r="D33" s="168">
        <f>SUM(D31:E32)</f>
        <v>204.88838399999997</v>
      </c>
      <c r="E33" s="169"/>
    </row>
    <row r="34" spans="1:9" ht="12">
      <c r="B34" s="170" t="s">
        <v>68</v>
      </c>
      <c r="C34" s="170"/>
      <c r="D34" s="170"/>
      <c r="E34" s="170"/>
    </row>
    <row r="35" spans="1:9" ht="12">
      <c r="B35" s="8" t="s">
        <v>64</v>
      </c>
      <c r="C35" s="19"/>
      <c r="D35" s="150" t="s">
        <v>10</v>
      </c>
      <c r="E35" s="151"/>
    </row>
    <row r="36" spans="1:9" ht="12">
      <c r="A36" s="33" t="s">
        <v>23</v>
      </c>
      <c r="B36" s="10" t="s">
        <v>11</v>
      </c>
      <c r="C36" s="40">
        <v>0.2</v>
      </c>
      <c r="D36" s="171">
        <f>(C36*($D$26+$D$33))</f>
        <v>241.55367680000001</v>
      </c>
      <c r="E36" s="172"/>
    </row>
    <row r="37" spans="1:9" ht="12">
      <c r="A37" s="33" t="s">
        <v>24</v>
      </c>
      <c r="B37" s="10" t="s">
        <v>13</v>
      </c>
      <c r="C37" s="40">
        <v>1.4999999999999999E-2</v>
      </c>
      <c r="D37" s="171">
        <f>(C37*($D$26+$D$33))</f>
        <v>18.116525759999998</v>
      </c>
      <c r="E37" s="172"/>
    </row>
    <row r="38" spans="1:9" customFormat="1" ht="12.75">
      <c r="A38" s="33" t="s">
        <v>25</v>
      </c>
      <c r="B38" s="10" t="s">
        <v>14</v>
      </c>
      <c r="C38" s="40">
        <v>0.01</v>
      </c>
      <c r="D38" s="171">
        <f>(C38*($D$26+$D$33))</f>
        <v>12.077683840000001</v>
      </c>
      <c r="E38" s="172"/>
    </row>
    <row r="39" spans="1:9" customFormat="1" ht="12.75">
      <c r="A39" s="33" t="s">
        <v>18</v>
      </c>
      <c r="B39" s="10" t="s">
        <v>15</v>
      </c>
      <c r="C39" s="40">
        <v>2E-3</v>
      </c>
      <c r="D39" s="171">
        <f>(C39*($D$26+$D$33))</f>
        <v>2.4155367679999999</v>
      </c>
      <c r="E39" s="172"/>
    </row>
    <row r="40" spans="1:9" ht="12">
      <c r="A40" s="33" t="s">
        <v>26</v>
      </c>
      <c r="B40" s="10" t="s">
        <v>17</v>
      </c>
      <c r="C40" s="40">
        <v>2.5000000000000001E-2</v>
      </c>
      <c r="D40" s="171">
        <f t="shared" ref="D40:D43" si="0">(C40*($D$26+$D$33))</f>
        <v>30.194209600000001</v>
      </c>
      <c r="E40" s="172"/>
    </row>
    <row r="41" spans="1:9" ht="12">
      <c r="A41" s="33" t="s">
        <v>27</v>
      </c>
      <c r="B41" s="10" t="s">
        <v>12</v>
      </c>
      <c r="C41" s="40">
        <v>0.08</v>
      </c>
      <c r="D41" s="171">
        <f t="shared" si="0"/>
        <v>96.621470720000005</v>
      </c>
      <c r="E41" s="172"/>
    </row>
    <row r="42" spans="1:9" ht="12">
      <c r="A42" s="33" t="s">
        <v>28</v>
      </c>
      <c r="B42" s="24" t="s">
        <v>44</v>
      </c>
      <c r="C42" s="41">
        <v>0.03</v>
      </c>
      <c r="D42" s="171">
        <f t="shared" si="0"/>
        <v>36.233051519999997</v>
      </c>
      <c r="E42" s="172"/>
    </row>
    <row r="43" spans="1:9" ht="12">
      <c r="A43" s="33" t="s">
        <v>29</v>
      </c>
      <c r="B43" s="10" t="s">
        <v>16</v>
      </c>
      <c r="C43" s="40">
        <v>6.0000000000000001E-3</v>
      </c>
      <c r="D43" s="171">
        <f t="shared" si="0"/>
        <v>7.2466103039999998</v>
      </c>
      <c r="E43" s="172"/>
    </row>
    <row r="44" spans="1:9" customFormat="1" ht="12.75">
      <c r="A44" s="1"/>
      <c r="B44" s="32" t="s">
        <v>8</v>
      </c>
      <c r="C44" s="42">
        <f>SUM(C36:C43)</f>
        <v>0.3680000000000001</v>
      </c>
      <c r="D44" s="168">
        <f>SUM(D36:E43)</f>
        <v>444.45876531200003</v>
      </c>
      <c r="E44" s="169"/>
    </row>
    <row r="45" spans="1:9" ht="12">
      <c r="B45" s="147" t="s">
        <v>67</v>
      </c>
      <c r="C45" s="147"/>
      <c r="D45" s="147"/>
      <c r="E45" s="147"/>
    </row>
    <row r="46" spans="1:9" ht="12">
      <c r="B46" s="8" t="s">
        <v>66</v>
      </c>
      <c r="C46" s="19"/>
      <c r="D46" s="150" t="s">
        <v>10</v>
      </c>
      <c r="E46" s="151"/>
    </row>
    <row r="47" spans="1:9" ht="12.75">
      <c r="A47" s="23" t="s">
        <v>23</v>
      </c>
      <c r="B47" s="13" t="s">
        <v>69</v>
      </c>
      <c r="C47" s="15"/>
      <c r="D47" s="166">
        <v>0</v>
      </c>
      <c r="E47" s="167"/>
      <c r="G47" s="29"/>
      <c r="H47" s="29"/>
      <c r="I47" s="29"/>
    </row>
    <row r="48" spans="1:9" ht="12.75">
      <c r="A48" s="23" t="s">
        <v>24</v>
      </c>
      <c r="B48" s="13" t="s">
        <v>70</v>
      </c>
      <c r="C48" s="15"/>
      <c r="D48" s="166">
        <f>+I53</f>
        <v>246.4</v>
      </c>
      <c r="E48" s="167"/>
      <c r="F48" s="5"/>
      <c r="G48" s="27"/>
      <c r="H48" s="80"/>
      <c r="I48" s="28"/>
    </row>
    <row r="49" spans="1:9" ht="12.75">
      <c r="A49" s="23" t="s">
        <v>25</v>
      </c>
      <c r="B49" s="14" t="s">
        <v>164</v>
      </c>
      <c r="C49" s="15"/>
      <c r="D49" s="166">
        <v>2.21</v>
      </c>
      <c r="E49" s="167"/>
      <c r="F49" s="5"/>
    </row>
    <row r="50" spans="1:9" ht="12.75">
      <c r="A50" s="45" t="s">
        <v>18</v>
      </c>
      <c r="B50" s="14" t="s">
        <v>165</v>
      </c>
      <c r="C50" s="15"/>
      <c r="D50" s="166">
        <v>15</v>
      </c>
      <c r="E50" s="167"/>
      <c r="F50" s="5"/>
    </row>
    <row r="51" spans="1:9" ht="12.75">
      <c r="A51" s="23" t="s">
        <v>26</v>
      </c>
      <c r="B51" s="14" t="s">
        <v>166</v>
      </c>
      <c r="C51" s="15"/>
      <c r="D51" s="166">
        <v>4</v>
      </c>
      <c r="E51" s="167"/>
      <c r="F51" s="5"/>
      <c r="G51" s="178" t="s">
        <v>42</v>
      </c>
      <c r="H51" s="178"/>
      <c r="I51" s="178"/>
    </row>
    <row r="52" spans="1:9" ht="12" customHeight="1">
      <c r="B52" s="16" t="s">
        <v>1</v>
      </c>
      <c r="C52" s="21"/>
      <c r="D52" s="177">
        <f>SUM(D47:E51)</f>
        <v>267.61</v>
      </c>
      <c r="E52" s="177"/>
      <c r="F52" s="5"/>
      <c r="G52" s="27" t="s">
        <v>40</v>
      </c>
      <c r="H52" s="27" t="s">
        <v>41</v>
      </c>
      <c r="I52" s="27" t="s">
        <v>43</v>
      </c>
    </row>
    <row r="53" spans="1:9" ht="12">
      <c r="B53" s="147" t="s">
        <v>71</v>
      </c>
      <c r="C53" s="147"/>
      <c r="D53" s="147"/>
      <c r="E53" s="147"/>
      <c r="F53" s="5"/>
      <c r="G53" s="27">
        <v>22</v>
      </c>
      <c r="H53" s="30">
        <v>14</v>
      </c>
      <c r="I53" s="28">
        <f>+H53*G53*80%</f>
        <v>246.4</v>
      </c>
    </row>
    <row r="54" spans="1:9" ht="12">
      <c r="B54" s="7" t="s">
        <v>72</v>
      </c>
      <c r="C54" s="20"/>
      <c r="D54" s="150" t="s">
        <v>10</v>
      </c>
      <c r="E54" s="151"/>
      <c r="F54" s="5"/>
    </row>
    <row r="55" spans="1:9" ht="12.75" customHeight="1">
      <c r="A55" s="23" t="s">
        <v>97</v>
      </c>
      <c r="B55" s="173" t="s">
        <v>73</v>
      </c>
      <c r="C55" s="174"/>
      <c r="D55" s="166">
        <f>+D33</f>
        <v>204.88838399999997</v>
      </c>
      <c r="E55" s="167"/>
    </row>
    <row r="56" spans="1:9" ht="12.75" customHeight="1">
      <c r="A56" s="23" t="s">
        <v>98</v>
      </c>
      <c r="B56" s="173" t="s">
        <v>74</v>
      </c>
      <c r="C56" s="174"/>
      <c r="D56" s="166">
        <f>+D44</f>
        <v>444.45876531200003</v>
      </c>
      <c r="E56" s="167"/>
    </row>
    <row r="57" spans="1:9" ht="12" customHeight="1">
      <c r="A57" s="23" t="s">
        <v>99</v>
      </c>
      <c r="B57" s="173" t="s">
        <v>75</v>
      </c>
      <c r="C57" s="174"/>
      <c r="D57" s="166">
        <f>+D52</f>
        <v>267.61</v>
      </c>
      <c r="E57" s="167"/>
    </row>
    <row r="58" spans="1:9" ht="12">
      <c r="B58" s="175" t="s">
        <v>8</v>
      </c>
      <c r="C58" s="176"/>
      <c r="D58" s="177">
        <f>SUM(D55:E57)</f>
        <v>916.95714931200007</v>
      </c>
      <c r="E58" s="177"/>
    </row>
    <row r="59" spans="1:9" ht="12">
      <c r="B59" s="179" t="s">
        <v>76</v>
      </c>
      <c r="C59" s="180"/>
      <c r="D59" s="180"/>
      <c r="E59" s="181"/>
    </row>
    <row r="60" spans="1:9" ht="6" customHeight="1">
      <c r="A60"/>
      <c r="B60" s="182"/>
      <c r="C60" s="183"/>
      <c r="D60" s="183"/>
      <c r="E60" s="184"/>
    </row>
    <row r="61" spans="1:9" s="2" customFormat="1" ht="12">
      <c r="A61" s="1"/>
      <c r="B61" s="7" t="s">
        <v>82</v>
      </c>
      <c r="C61" s="20"/>
      <c r="D61" s="150" t="s">
        <v>10</v>
      </c>
      <c r="E61" s="151"/>
    </row>
    <row r="62" spans="1:9" ht="12" customHeight="1">
      <c r="A62" s="33" t="s">
        <v>23</v>
      </c>
      <c r="B62" s="26" t="s">
        <v>20</v>
      </c>
      <c r="C62" s="72">
        <v>4.1999999999999997E-3</v>
      </c>
      <c r="D62" s="171">
        <f t="shared" ref="D62:D67" si="1">C62*$D$26</f>
        <v>4.2120959999999998</v>
      </c>
      <c r="E62" s="169"/>
    </row>
    <row r="63" spans="1:9" ht="12" customHeight="1">
      <c r="A63" s="33" t="s">
        <v>24</v>
      </c>
      <c r="B63" s="26" t="s">
        <v>19</v>
      </c>
      <c r="C63" s="73">
        <f>C62*C41</f>
        <v>3.3599999999999998E-4</v>
      </c>
      <c r="D63" s="171">
        <f t="shared" si="1"/>
        <v>0.33696767999999999</v>
      </c>
      <c r="E63" s="169"/>
    </row>
    <row r="64" spans="1:9" ht="12" customHeight="1">
      <c r="A64" s="33" t="s">
        <v>25</v>
      </c>
      <c r="B64" s="26" t="s">
        <v>21</v>
      </c>
      <c r="C64" s="74">
        <v>0.01</v>
      </c>
      <c r="D64" s="171">
        <f t="shared" si="1"/>
        <v>10.0288</v>
      </c>
      <c r="E64" s="169"/>
    </row>
    <row r="65" spans="1:8" ht="12" customHeight="1">
      <c r="A65" s="33" t="s">
        <v>18</v>
      </c>
      <c r="B65" s="26" t="s">
        <v>22</v>
      </c>
      <c r="C65" s="74">
        <v>1.84E-2</v>
      </c>
      <c r="D65" s="171">
        <f t="shared" si="1"/>
        <v>18.452991999999998</v>
      </c>
      <c r="E65" s="169"/>
      <c r="H65" s="31"/>
    </row>
    <row r="66" spans="1:8" ht="24">
      <c r="A66" s="33" t="s">
        <v>26</v>
      </c>
      <c r="B66" s="26" t="s">
        <v>77</v>
      </c>
      <c r="C66" s="73">
        <f>C65*C44</f>
        <v>6.7712000000000015E-3</v>
      </c>
      <c r="D66" s="171">
        <f>C66*$D$26</f>
        <v>6.7907010560000014</v>
      </c>
      <c r="E66" s="169"/>
    </row>
    <row r="67" spans="1:8" ht="12" customHeight="1">
      <c r="A67" s="33" t="s">
        <v>27</v>
      </c>
      <c r="B67" s="26" t="s">
        <v>78</v>
      </c>
      <c r="C67" s="74">
        <v>0.03</v>
      </c>
      <c r="D67" s="171">
        <f t="shared" si="1"/>
        <v>30.086399999999998</v>
      </c>
      <c r="E67" s="169"/>
    </row>
    <row r="68" spans="1:8" ht="12.75">
      <c r="B68" s="11" t="s">
        <v>1</v>
      </c>
      <c r="C68" s="75">
        <f>TRUNC(SUM(C62:C67),8)</f>
        <v>6.9707199999999997E-2</v>
      </c>
      <c r="D68" s="168">
        <f>SUM(D62:E67)</f>
        <v>69.907956736000003</v>
      </c>
      <c r="E68" s="169"/>
    </row>
    <row r="69" spans="1:8" ht="12">
      <c r="B69" s="179" t="s">
        <v>81</v>
      </c>
      <c r="C69" s="180"/>
      <c r="D69" s="180"/>
      <c r="E69" s="181"/>
    </row>
    <row r="70" spans="1:8" ht="6" customHeight="1">
      <c r="B70" s="179"/>
      <c r="C70" s="180"/>
      <c r="D70" s="180"/>
      <c r="E70" s="181"/>
    </row>
    <row r="71" spans="1:8" ht="12">
      <c r="B71" s="179" t="s">
        <v>83</v>
      </c>
      <c r="C71" s="180"/>
      <c r="D71" s="180"/>
      <c r="E71" s="181"/>
    </row>
    <row r="72" spans="1:8" ht="12">
      <c r="B72" s="7" t="s">
        <v>90</v>
      </c>
      <c r="C72" s="20"/>
      <c r="D72" s="150" t="s">
        <v>10</v>
      </c>
      <c r="E72" s="151"/>
      <c r="F72" s="5"/>
      <c r="H72" s="5"/>
    </row>
    <row r="73" spans="1:8" ht="12.75">
      <c r="A73" s="23" t="s">
        <v>23</v>
      </c>
      <c r="B73" s="25" t="s">
        <v>84</v>
      </c>
      <c r="C73" s="72">
        <v>5.5999999999999999E-3</v>
      </c>
      <c r="D73" s="171">
        <f t="shared" ref="D73:D78" si="2">C73*$D$26</f>
        <v>5.6161279999999998</v>
      </c>
      <c r="E73" s="169"/>
      <c r="H73" s="5"/>
    </row>
    <row r="74" spans="1:8" ht="12.75">
      <c r="A74" s="36" t="s">
        <v>24</v>
      </c>
      <c r="B74" s="25" t="s">
        <v>85</v>
      </c>
      <c r="C74" s="72">
        <v>2.8E-3</v>
      </c>
      <c r="D74" s="171">
        <f t="shared" si="2"/>
        <v>2.8080639999999999</v>
      </c>
      <c r="E74" s="169"/>
      <c r="H74" s="5"/>
    </row>
    <row r="75" spans="1:8" ht="12.75">
      <c r="A75" s="36" t="s">
        <v>25</v>
      </c>
      <c r="B75" s="25" t="s">
        <v>86</v>
      </c>
      <c r="C75" s="72">
        <v>2.9999999999999997E-4</v>
      </c>
      <c r="D75" s="171">
        <f t="shared" si="2"/>
        <v>0.30086399999999996</v>
      </c>
      <c r="E75" s="169"/>
      <c r="H75" s="5"/>
    </row>
    <row r="76" spans="1:8" ht="12.75">
      <c r="A76" s="36" t="s">
        <v>18</v>
      </c>
      <c r="B76" s="25" t="s">
        <v>87</v>
      </c>
      <c r="C76" s="72">
        <v>8.0000000000000004E-4</v>
      </c>
      <c r="D76" s="171">
        <f t="shared" si="2"/>
        <v>0.80230400000000002</v>
      </c>
      <c r="E76" s="169"/>
      <c r="H76" s="5"/>
    </row>
    <row r="77" spans="1:8" ht="12.75">
      <c r="A77" s="36" t="s">
        <v>26</v>
      </c>
      <c r="B77" s="25" t="s">
        <v>88</v>
      </c>
      <c r="C77" s="72">
        <v>4.0000000000000002E-4</v>
      </c>
      <c r="D77" s="171">
        <f t="shared" si="2"/>
        <v>0.40115200000000001</v>
      </c>
      <c r="E77" s="169"/>
      <c r="H77" s="5"/>
    </row>
    <row r="78" spans="1:8" ht="12.75">
      <c r="A78" s="36" t="s">
        <v>27</v>
      </c>
      <c r="B78" s="25" t="s">
        <v>89</v>
      </c>
      <c r="C78" s="72">
        <v>0</v>
      </c>
      <c r="D78" s="171">
        <f t="shared" si="2"/>
        <v>0</v>
      </c>
      <c r="E78" s="169"/>
      <c r="H78" s="5"/>
    </row>
    <row r="79" spans="1:8" ht="12" customHeight="1">
      <c r="B79" s="11" t="s">
        <v>8</v>
      </c>
      <c r="C79" s="76">
        <f>SUM(C73:C78)</f>
        <v>9.8999999999999991E-3</v>
      </c>
      <c r="D79" s="168">
        <f>SUM(D73:E78)</f>
        <v>9.9285119999999996</v>
      </c>
      <c r="E79" s="169"/>
      <c r="H79" s="5"/>
    </row>
    <row r="80" spans="1:8" ht="12">
      <c r="B80" s="182"/>
      <c r="C80" s="183"/>
      <c r="D80" s="183"/>
      <c r="E80" s="184"/>
      <c r="H80" s="5"/>
    </row>
    <row r="81" spans="1:5" ht="12">
      <c r="B81" s="7" t="s">
        <v>91</v>
      </c>
      <c r="C81" s="20"/>
      <c r="D81" s="150" t="s">
        <v>10</v>
      </c>
      <c r="E81" s="151"/>
    </row>
    <row r="82" spans="1:5" ht="12.75">
      <c r="A82" s="23" t="s">
        <v>23</v>
      </c>
      <c r="B82" s="6" t="s">
        <v>92</v>
      </c>
      <c r="C82" s="72">
        <v>0</v>
      </c>
      <c r="D82" s="185">
        <f>TRUNC(C82*$D$26,2)</f>
        <v>0</v>
      </c>
      <c r="E82" s="186"/>
    </row>
    <row r="83" spans="1:5" ht="12.75">
      <c r="B83" s="11" t="s">
        <v>8</v>
      </c>
      <c r="C83" s="76">
        <f>SUM(C82:C82)</f>
        <v>0</v>
      </c>
      <c r="D83" s="168">
        <f>SUM(D82:E82)</f>
        <v>0</v>
      </c>
      <c r="E83" s="169"/>
    </row>
    <row r="84" spans="1:5" ht="12.75" customHeight="1">
      <c r="B84" s="179" t="s">
        <v>93</v>
      </c>
      <c r="C84" s="180"/>
      <c r="D84" s="180"/>
      <c r="E84" s="181"/>
    </row>
    <row r="85" spans="1:5" ht="12">
      <c r="B85" s="7" t="s">
        <v>94</v>
      </c>
      <c r="C85" s="20"/>
      <c r="D85" s="150" t="s">
        <v>10</v>
      </c>
      <c r="E85" s="151"/>
    </row>
    <row r="86" spans="1:5" ht="12.75">
      <c r="A86" s="23" t="s">
        <v>30</v>
      </c>
      <c r="B86" s="187" t="s">
        <v>95</v>
      </c>
      <c r="C86" s="188"/>
      <c r="D86" s="171">
        <f>D79</f>
        <v>9.9285119999999996</v>
      </c>
      <c r="E86" s="169"/>
    </row>
    <row r="87" spans="1:5" ht="12.75">
      <c r="A87" s="23" t="s">
        <v>31</v>
      </c>
      <c r="B87" s="187" t="s">
        <v>96</v>
      </c>
      <c r="C87" s="188"/>
      <c r="D87" s="171">
        <f>D83</f>
        <v>0</v>
      </c>
      <c r="E87" s="169"/>
    </row>
    <row r="88" spans="1:5" ht="12.75">
      <c r="B88" s="175" t="s">
        <v>1</v>
      </c>
      <c r="C88" s="176"/>
      <c r="D88" s="168">
        <f>SUM(D86:E87)</f>
        <v>9.9285119999999996</v>
      </c>
      <c r="E88" s="169"/>
    </row>
    <row r="89" spans="1:5" ht="12">
      <c r="B89" s="179" t="s">
        <v>100</v>
      </c>
      <c r="C89" s="180"/>
      <c r="D89" s="180"/>
      <c r="E89" s="181"/>
    </row>
    <row r="90" spans="1:5" ht="6" customHeight="1">
      <c r="B90" s="179"/>
      <c r="C90" s="180"/>
      <c r="D90" s="180"/>
      <c r="E90" s="181"/>
    </row>
    <row r="91" spans="1:5" ht="12" customHeight="1">
      <c r="B91" s="8" t="s">
        <v>101</v>
      </c>
      <c r="C91" s="19"/>
      <c r="D91" s="150" t="s">
        <v>10</v>
      </c>
      <c r="E91" s="151"/>
    </row>
    <row r="92" spans="1:5" ht="12.75">
      <c r="A92" s="36" t="s">
        <v>23</v>
      </c>
      <c r="B92" s="13" t="s">
        <v>102</v>
      </c>
      <c r="C92" s="15"/>
      <c r="D92" s="166">
        <v>13</v>
      </c>
      <c r="E92" s="167"/>
    </row>
    <row r="93" spans="1:5" ht="12.75">
      <c r="A93" s="36" t="s">
        <v>24</v>
      </c>
      <c r="B93" s="13" t="s">
        <v>6</v>
      </c>
      <c r="C93" s="15"/>
      <c r="D93" s="166">
        <v>0</v>
      </c>
      <c r="E93" s="167"/>
    </row>
    <row r="94" spans="1:5" ht="12.75">
      <c r="A94" s="36" t="s">
        <v>25</v>
      </c>
      <c r="B94" s="13" t="s">
        <v>7</v>
      </c>
      <c r="C94" s="15"/>
      <c r="D94" s="166">
        <v>0</v>
      </c>
      <c r="E94" s="167"/>
    </row>
    <row r="95" spans="1:5" ht="12.75">
      <c r="A95" s="36" t="s">
        <v>18</v>
      </c>
      <c r="B95" s="14" t="s">
        <v>2</v>
      </c>
      <c r="C95" s="15"/>
      <c r="D95" s="166">
        <v>0</v>
      </c>
      <c r="E95" s="167"/>
    </row>
    <row r="96" spans="1:5" ht="12">
      <c r="B96" s="37" t="s">
        <v>9</v>
      </c>
      <c r="C96" s="21"/>
      <c r="D96" s="177">
        <f>SUM(D92:E95)</f>
        <v>13</v>
      </c>
      <c r="E96" s="177"/>
    </row>
    <row r="97" spans="1:9" ht="12">
      <c r="B97" s="179" t="s">
        <v>103</v>
      </c>
      <c r="C97" s="180"/>
      <c r="D97" s="180"/>
      <c r="E97" s="181"/>
    </row>
    <row r="98" spans="1:9" ht="6" customHeight="1">
      <c r="B98" s="179"/>
      <c r="C98" s="180"/>
      <c r="D98" s="180"/>
      <c r="E98" s="181"/>
    </row>
    <row r="99" spans="1:9" ht="12">
      <c r="B99" s="9" t="s">
        <v>104</v>
      </c>
      <c r="C99" s="8"/>
      <c r="D99" s="150" t="s">
        <v>10</v>
      </c>
      <c r="E99" s="151"/>
    </row>
    <row r="100" spans="1:9" ht="12">
      <c r="A100" s="23" t="s">
        <v>23</v>
      </c>
      <c r="B100" s="103" t="s">
        <v>33</v>
      </c>
      <c r="C100" s="77">
        <v>2.4500000000000001E-2</v>
      </c>
      <c r="D100" s="171">
        <f>C100*D115</f>
        <v>49.310503642176002</v>
      </c>
      <c r="E100" s="172"/>
    </row>
    <row r="101" spans="1:9" ht="12">
      <c r="A101" s="23" t="s">
        <v>24</v>
      </c>
      <c r="B101" s="103" t="s">
        <v>32</v>
      </c>
      <c r="C101" s="77">
        <v>2.3E-2</v>
      </c>
      <c r="D101" s="171">
        <f>(D100+D115)*C101</f>
        <v>47.425634798874043</v>
      </c>
      <c r="E101" s="172"/>
    </row>
    <row r="102" spans="1:9" ht="12">
      <c r="A102" s="18" t="s">
        <v>25</v>
      </c>
      <c r="B102" s="104" t="s">
        <v>35</v>
      </c>
      <c r="C102" s="105">
        <f>TRUNC(SUM(C103:C105),8)</f>
        <v>8.6499999999999994E-2</v>
      </c>
      <c r="D102" s="168">
        <f>(D103+D105)</f>
        <v>199.74159161062158</v>
      </c>
      <c r="E102" s="200"/>
    </row>
    <row r="103" spans="1:9" s="78" customFormat="1" ht="12">
      <c r="B103" s="106" t="s">
        <v>207</v>
      </c>
      <c r="C103" s="79">
        <v>3.6499999999999998E-2</v>
      </c>
      <c r="D103" s="171">
        <f>($D100+$D101+$D115)/(1-$C$102)*C103</f>
        <v>84.284024205638005</v>
      </c>
      <c r="E103" s="172"/>
    </row>
    <row r="104" spans="1:9" ht="12">
      <c r="B104" s="107" t="s">
        <v>208</v>
      </c>
      <c r="C104" s="77">
        <v>0</v>
      </c>
      <c r="D104" s="171">
        <f>($D100+$D101+$D115)/(1-$C$107)*C104</f>
        <v>0</v>
      </c>
      <c r="E104" s="172"/>
    </row>
    <row r="105" spans="1:9" ht="12">
      <c r="B105" s="107" t="s">
        <v>209</v>
      </c>
      <c r="C105" s="77">
        <v>0.05</v>
      </c>
      <c r="D105" s="171">
        <f>($D100+$D101+$D115)/(1-$C$102)*C105</f>
        <v>115.45756740498358</v>
      </c>
      <c r="E105" s="172"/>
    </row>
    <row r="106" spans="1:9" ht="12">
      <c r="B106" s="108" t="s">
        <v>36</v>
      </c>
      <c r="C106" s="109">
        <f>C100+C101+C102</f>
        <v>0.13400000000000001</v>
      </c>
      <c r="D106" s="168">
        <f>SUM(D100:E102)</f>
        <v>296.47773005167164</v>
      </c>
      <c r="E106" s="200"/>
    </row>
    <row r="107" spans="1:9" ht="12">
      <c r="B107" s="147" t="s">
        <v>39</v>
      </c>
      <c r="C107" s="147"/>
      <c r="D107" s="147"/>
      <c r="E107" s="147"/>
      <c r="I107" s="1" t="s">
        <v>167</v>
      </c>
    </row>
    <row r="108" spans="1:9" ht="6" customHeight="1">
      <c r="B108" s="147"/>
      <c r="C108" s="147"/>
      <c r="D108" s="147"/>
      <c r="E108" s="147"/>
    </row>
    <row r="109" spans="1:9" ht="12">
      <c r="B109" s="148" t="s">
        <v>34</v>
      </c>
      <c r="C109" s="149"/>
      <c r="D109" s="150" t="s">
        <v>10</v>
      </c>
      <c r="E109" s="151"/>
    </row>
    <row r="110" spans="1:9" ht="12.75">
      <c r="A110" s="23" t="s">
        <v>23</v>
      </c>
      <c r="B110" s="189" t="s">
        <v>37</v>
      </c>
      <c r="C110" s="190"/>
      <c r="D110" s="166">
        <f>+D26</f>
        <v>1002.88</v>
      </c>
      <c r="E110" s="167"/>
    </row>
    <row r="111" spans="1:9" ht="12.75">
      <c r="A111" s="23" t="s">
        <v>24</v>
      </c>
      <c r="B111" s="189" t="s">
        <v>105</v>
      </c>
      <c r="C111" s="190"/>
      <c r="D111" s="166">
        <f>D58</f>
        <v>916.95714931200007</v>
      </c>
      <c r="E111" s="167"/>
    </row>
    <row r="112" spans="1:9" ht="12.75">
      <c r="A112" s="23" t="s">
        <v>25</v>
      </c>
      <c r="B112" s="189" t="s">
        <v>106</v>
      </c>
      <c r="C112" s="190"/>
      <c r="D112" s="166">
        <f>D68</f>
        <v>69.907956736000003</v>
      </c>
      <c r="E112" s="167"/>
    </row>
    <row r="113" spans="1:5" ht="12.75">
      <c r="A113" s="43" t="s">
        <v>18</v>
      </c>
      <c r="B113" s="189" t="s">
        <v>80</v>
      </c>
      <c r="C113" s="190"/>
      <c r="D113" s="166">
        <f>D88</f>
        <v>9.9285119999999996</v>
      </c>
      <c r="E113" s="167"/>
    </row>
    <row r="114" spans="1:5" ht="12.75">
      <c r="A114" s="44" t="s">
        <v>26</v>
      </c>
      <c r="B114" s="193" t="s">
        <v>107</v>
      </c>
      <c r="C114" s="190"/>
      <c r="D114" s="166">
        <f>D96</f>
        <v>13</v>
      </c>
      <c r="E114" s="167"/>
    </row>
    <row r="115" spans="1:5" ht="12">
      <c r="B115" s="194" t="s">
        <v>108</v>
      </c>
      <c r="C115" s="195"/>
      <c r="D115" s="196">
        <f>SUM(D110:E114)</f>
        <v>2012.673618048</v>
      </c>
      <c r="E115" s="197"/>
    </row>
    <row r="116" spans="1:5" ht="12">
      <c r="A116" s="23" t="s">
        <v>27</v>
      </c>
      <c r="B116" s="189" t="s">
        <v>38</v>
      </c>
      <c r="C116" s="190"/>
      <c r="D116" s="154">
        <f>+D106</f>
        <v>296.47773005167164</v>
      </c>
      <c r="E116" s="154"/>
    </row>
    <row r="117" spans="1:5" ht="12.75">
      <c r="B117" s="191" t="s">
        <v>109</v>
      </c>
      <c r="C117" s="192"/>
      <c r="D117" s="168">
        <f>+D115+D116</f>
        <v>2309.1513480996718</v>
      </c>
      <c r="E117" s="169"/>
    </row>
  </sheetData>
  <mergeCells count="144">
    <mergeCell ref="B114:C114"/>
    <mergeCell ref="D114:E114"/>
    <mergeCell ref="B108:E108"/>
    <mergeCell ref="B89:E89"/>
    <mergeCell ref="D91:E91"/>
    <mergeCell ref="D92:E92"/>
    <mergeCell ref="B1:E1"/>
    <mergeCell ref="B2:E2"/>
    <mergeCell ref="B3:E3"/>
    <mergeCell ref="B6:E6"/>
    <mergeCell ref="B4:E5"/>
    <mergeCell ref="B69:E69"/>
    <mergeCell ref="B17:E17"/>
    <mergeCell ref="B11:E11"/>
    <mergeCell ref="B12:E12"/>
    <mergeCell ref="C14:C15"/>
    <mergeCell ref="B14:B15"/>
    <mergeCell ref="D7:E7"/>
    <mergeCell ref="B8:C8"/>
    <mergeCell ref="D8:E8"/>
    <mergeCell ref="D9:E9"/>
    <mergeCell ref="B10:C10"/>
    <mergeCell ref="D10:E10"/>
    <mergeCell ref="D14:D15"/>
    <mergeCell ref="E14:E15"/>
    <mergeCell ref="B21:C21"/>
    <mergeCell ref="D21:E21"/>
    <mergeCell ref="B22:C22"/>
    <mergeCell ref="D22:E22"/>
    <mergeCell ref="B23:C23"/>
    <mergeCell ref="D23:E23"/>
    <mergeCell ref="B16:C16"/>
    <mergeCell ref="D16:E16"/>
    <mergeCell ref="B18:E18"/>
    <mergeCell ref="B19:C19"/>
    <mergeCell ref="D19:E19"/>
    <mergeCell ref="B20:C20"/>
    <mergeCell ref="D20:E20"/>
    <mergeCell ref="D63:E63"/>
    <mergeCell ref="B45:E45"/>
    <mergeCell ref="D68:E68"/>
    <mergeCell ref="D26:E26"/>
    <mergeCell ref="B34:E34"/>
    <mergeCell ref="D35:E35"/>
    <mergeCell ref="D36:E36"/>
    <mergeCell ref="D37:E37"/>
    <mergeCell ref="D38:E38"/>
    <mergeCell ref="D67:E67"/>
    <mergeCell ref="D46:E46"/>
    <mergeCell ref="D33:E33"/>
    <mergeCell ref="D43:E43"/>
    <mergeCell ref="D41:E41"/>
    <mergeCell ref="B27:E27"/>
    <mergeCell ref="D30:E30"/>
    <mergeCell ref="D31:E31"/>
    <mergeCell ref="B29:E29"/>
    <mergeCell ref="B28:E28"/>
    <mergeCell ref="D50:E50"/>
    <mergeCell ref="B55:C55"/>
    <mergeCell ref="B56:C56"/>
    <mergeCell ref="B57:C57"/>
    <mergeCell ref="B58:C58"/>
    <mergeCell ref="D79:E79"/>
    <mergeCell ref="B80:E80"/>
    <mergeCell ref="D81:E81"/>
    <mergeCell ref="D78:E78"/>
    <mergeCell ref="D82:E82"/>
    <mergeCell ref="D83:E83"/>
    <mergeCell ref="D64:E64"/>
    <mergeCell ref="D65:E65"/>
    <mergeCell ref="D66:E66"/>
    <mergeCell ref="B71:E71"/>
    <mergeCell ref="B70:E70"/>
    <mergeCell ref="D74:E74"/>
    <mergeCell ref="D75:E75"/>
    <mergeCell ref="D76:E76"/>
    <mergeCell ref="D77:E77"/>
    <mergeCell ref="D72:E72"/>
    <mergeCell ref="D73:E73"/>
    <mergeCell ref="D105:E105"/>
    <mergeCell ref="D93:E93"/>
    <mergeCell ref="D94:E94"/>
    <mergeCell ref="D95:E95"/>
    <mergeCell ref="D96:E96"/>
    <mergeCell ref="B98:E98"/>
    <mergeCell ref="D99:E99"/>
    <mergeCell ref="B84:E84"/>
    <mergeCell ref="D85:E85"/>
    <mergeCell ref="D86:E86"/>
    <mergeCell ref="B86:C86"/>
    <mergeCell ref="D87:E87"/>
    <mergeCell ref="D88:E88"/>
    <mergeCell ref="B87:C87"/>
    <mergeCell ref="B88:C88"/>
    <mergeCell ref="B90:E90"/>
    <mergeCell ref="B97:E97"/>
    <mergeCell ref="D62:E62"/>
    <mergeCell ref="B115:C115"/>
    <mergeCell ref="D115:E115"/>
    <mergeCell ref="B116:C116"/>
    <mergeCell ref="D116:E116"/>
    <mergeCell ref="B117:C117"/>
    <mergeCell ref="D117:E117"/>
    <mergeCell ref="B111:C111"/>
    <mergeCell ref="D111:E111"/>
    <mergeCell ref="B112:C112"/>
    <mergeCell ref="D112:E112"/>
    <mergeCell ref="B113:C113"/>
    <mergeCell ref="D113:E113"/>
    <mergeCell ref="D106:E106"/>
    <mergeCell ref="B107:E107"/>
    <mergeCell ref="B109:C109"/>
    <mergeCell ref="D109:E109"/>
    <mergeCell ref="B110:C110"/>
    <mergeCell ref="D110:E110"/>
    <mergeCell ref="D100:E100"/>
    <mergeCell ref="D101:E101"/>
    <mergeCell ref="D102:E102"/>
    <mergeCell ref="D103:E103"/>
    <mergeCell ref="D104:E104"/>
    <mergeCell ref="B24:C24"/>
    <mergeCell ref="D24:E24"/>
    <mergeCell ref="B25:C25"/>
    <mergeCell ref="D32:E32"/>
    <mergeCell ref="D25:E25"/>
    <mergeCell ref="G51:I51"/>
    <mergeCell ref="D61:E61"/>
    <mergeCell ref="D39:E39"/>
    <mergeCell ref="D40:E40"/>
    <mergeCell ref="D42:E42"/>
    <mergeCell ref="D44:E44"/>
    <mergeCell ref="B53:E53"/>
    <mergeCell ref="D54:E54"/>
    <mergeCell ref="D55:E55"/>
    <mergeCell ref="D56:E56"/>
    <mergeCell ref="D57:E57"/>
    <mergeCell ref="D58:E58"/>
    <mergeCell ref="B60:E60"/>
    <mergeCell ref="D47:E47"/>
    <mergeCell ref="D48:E48"/>
    <mergeCell ref="D49:E49"/>
    <mergeCell ref="D51:E51"/>
    <mergeCell ref="D52:E52"/>
    <mergeCell ref="B59:E59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1BE3-08F5-44DA-8B2A-DD380D6F6EF0}">
  <sheetPr codeName="Plan41"/>
  <dimension ref="A1:J117"/>
  <sheetViews>
    <sheetView zoomScale="130" zoomScaleNormal="130" workbookViewId="0">
      <pane ySplit="5" topLeftCell="A107" activePane="bottomLeft" state="frozen"/>
      <selection pane="bottomLeft" activeCell="D103" sqref="D103:E103"/>
    </sheetView>
  </sheetViews>
  <sheetFormatPr defaultColWidth="9.140625" defaultRowHeight="11.25"/>
  <cols>
    <col min="1" max="1" width="3.140625" style="1" customWidth="1"/>
    <col min="2" max="2" width="55.42578125" style="4" customWidth="1"/>
    <col min="3" max="3" width="8.7109375" style="1" bestFit="1" customWidth="1"/>
    <col min="4" max="4" width="12.7109375" style="1" customWidth="1"/>
    <col min="5" max="5" width="13.7109375" style="1" customWidth="1"/>
    <col min="6" max="6" width="5.85546875" style="1" customWidth="1"/>
    <col min="7" max="7" width="4.5703125" style="1" bestFit="1" customWidth="1"/>
    <col min="8" max="8" width="13.5703125" style="1" bestFit="1" customWidth="1"/>
    <col min="9" max="16384" width="9.140625" style="1"/>
  </cols>
  <sheetData>
    <row r="1" spans="1:6" ht="12">
      <c r="B1" s="136" t="s">
        <v>159</v>
      </c>
      <c r="C1" s="136"/>
      <c r="D1" s="136"/>
      <c r="E1" s="136"/>
    </row>
    <row r="2" spans="1:6" ht="12">
      <c r="B2" s="137" t="s">
        <v>160</v>
      </c>
      <c r="C2" s="137"/>
      <c r="D2" s="137"/>
      <c r="E2" s="137"/>
    </row>
    <row r="3" spans="1:6" ht="12">
      <c r="B3" s="138" t="s">
        <v>161</v>
      </c>
      <c r="C3" s="138"/>
      <c r="D3" s="138"/>
      <c r="E3" s="138"/>
    </row>
    <row r="4" spans="1:6" ht="6" customHeight="1">
      <c r="B4" s="139"/>
      <c r="C4" s="140"/>
      <c r="D4" s="140"/>
      <c r="E4" s="141"/>
    </row>
    <row r="5" spans="1:6" ht="6" customHeight="1">
      <c r="B5" s="142"/>
      <c r="C5" s="143"/>
      <c r="D5" s="143"/>
      <c r="E5" s="144"/>
    </row>
    <row r="6" spans="1:6" ht="12">
      <c r="B6" s="142" t="s">
        <v>46</v>
      </c>
      <c r="C6" s="143"/>
      <c r="D6" s="143"/>
      <c r="E6" s="144"/>
    </row>
    <row r="7" spans="1:6" ht="12">
      <c r="A7" s="45" t="s">
        <v>23</v>
      </c>
      <c r="B7" s="7" t="s">
        <v>47</v>
      </c>
      <c r="C7" s="22"/>
      <c r="D7" s="145" t="s">
        <v>156</v>
      </c>
      <c r="E7" s="146"/>
    </row>
    <row r="8" spans="1:6" ht="12">
      <c r="A8" s="45" t="s">
        <v>24</v>
      </c>
      <c r="B8" s="129" t="s">
        <v>48</v>
      </c>
      <c r="C8" s="130"/>
      <c r="D8" s="131" t="s">
        <v>51</v>
      </c>
      <c r="E8" s="132"/>
    </row>
    <row r="9" spans="1:6" ht="12" customHeight="1">
      <c r="A9" s="45" t="s">
        <v>25</v>
      </c>
      <c r="B9" s="8" t="s">
        <v>49</v>
      </c>
      <c r="C9" s="19"/>
      <c r="D9" s="131" t="s">
        <v>155</v>
      </c>
      <c r="E9" s="132"/>
    </row>
    <row r="10" spans="1:6" ht="12" customHeight="1">
      <c r="A10" s="45" t="s">
        <v>18</v>
      </c>
      <c r="B10" s="129" t="s">
        <v>50</v>
      </c>
      <c r="C10" s="130"/>
      <c r="D10" s="133" t="s">
        <v>52</v>
      </c>
      <c r="E10" s="134"/>
    </row>
    <row r="11" spans="1:6" ht="12" customHeight="1">
      <c r="B11" s="135"/>
      <c r="C11" s="135"/>
      <c r="D11" s="135"/>
      <c r="E11" s="135"/>
    </row>
    <row r="12" spans="1:6" ht="12">
      <c r="B12" s="155" t="s">
        <v>56</v>
      </c>
      <c r="C12" s="156"/>
      <c r="D12" s="156"/>
      <c r="E12" s="156"/>
      <c r="F12" s="38"/>
    </row>
    <row r="13" spans="1:6" s="3" customFormat="1" ht="24">
      <c r="B13" s="34" t="s">
        <v>79</v>
      </c>
      <c r="C13" s="34" t="s">
        <v>53</v>
      </c>
      <c r="D13" s="34" t="s">
        <v>55</v>
      </c>
      <c r="E13" s="39" t="s">
        <v>45</v>
      </c>
    </row>
    <row r="14" spans="1:6" ht="11.25" customHeight="1">
      <c r="B14" s="157" t="s">
        <v>122</v>
      </c>
      <c r="C14" s="157" t="s">
        <v>162</v>
      </c>
      <c r="D14" s="159">
        <v>43466</v>
      </c>
      <c r="E14" s="161">
        <v>1</v>
      </c>
    </row>
    <row r="15" spans="1:6" ht="11.25" customHeight="1">
      <c r="B15" s="158"/>
      <c r="C15" s="158"/>
      <c r="D15" s="160"/>
      <c r="E15" s="160"/>
    </row>
    <row r="16" spans="1:6" ht="12">
      <c r="B16" s="162" t="s">
        <v>163</v>
      </c>
      <c r="C16" s="163"/>
      <c r="D16" s="164">
        <v>1206.74</v>
      </c>
      <c r="E16" s="165"/>
    </row>
    <row r="17" spans="1:10" ht="12">
      <c r="B17" s="147" t="s">
        <v>59</v>
      </c>
      <c r="C17" s="147"/>
      <c r="D17" s="147"/>
      <c r="E17" s="147"/>
    </row>
    <row r="18" spans="1:10" ht="6" customHeight="1">
      <c r="B18" s="147"/>
      <c r="C18" s="147"/>
      <c r="D18" s="147"/>
      <c r="E18" s="147"/>
    </row>
    <row r="19" spans="1:10" ht="12">
      <c r="B19" s="148" t="s">
        <v>65</v>
      </c>
      <c r="C19" s="149"/>
      <c r="D19" s="150" t="s">
        <v>10</v>
      </c>
      <c r="E19" s="151"/>
    </row>
    <row r="20" spans="1:10" ht="12">
      <c r="A20" s="45" t="s">
        <v>23</v>
      </c>
      <c r="B20" s="152" t="s">
        <v>0</v>
      </c>
      <c r="C20" s="153"/>
      <c r="D20" s="154">
        <f>+D16</f>
        <v>1206.74</v>
      </c>
      <c r="E20" s="154"/>
      <c r="J20" s="35"/>
    </row>
    <row r="21" spans="1:10" ht="12.75">
      <c r="A21" s="45" t="s">
        <v>24</v>
      </c>
      <c r="B21" s="152" t="s">
        <v>3</v>
      </c>
      <c r="C21" s="153"/>
      <c r="D21" s="166">
        <v>0</v>
      </c>
      <c r="E21" s="167"/>
      <c r="J21" s="35"/>
    </row>
    <row r="22" spans="1:10" ht="12.75">
      <c r="A22" s="45" t="s">
        <v>25</v>
      </c>
      <c r="B22" s="152" t="s">
        <v>4</v>
      </c>
      <c r="C22" s="153"/>
      <c r="D22" s="166">
        <v>0</v>
      </c>
      <c r="E22" s="167"/>
      <c r="J22" s="35"/>
    </row>
    <row r="23" spans="1:10" ht="12.75">
      <c r="A23" s="45" t="s">
        <v>18</v>
      </c>
      <c r="B23" s="152" t="s">
        <v>5</v>
      </c>
      <c r="C23" s="153"/>
      <c r="D23" s="166">
        <v>0</v>
      </c>
      <c r="E23" s="167"/>
      <c r="J23" s="35"/>
    </row>
    <row r="24" spans="1:10" ht="12.75">
      <c r="A24" s="45" t="s">
        <v>26</v>
      </c>
      <c r="B24" s="152" t="s">
        <v>57</v>
      </c>
      <c r="C24" s="153"/>
      <c r="D24" s="166">
        <v>0</v>
      </c>
      <c r="E24" s="167"/>
      <c r="J24" s="35"/>
    </row>
    <row r="25" spans="1:10" ht="12.75">
      <c r="A25" s="45" t="s">
        <v>27</v>
      </c>
      <c r="B25" s="152" t="s">
        <v>168</v>
      </c>
      <c r="C25" s="153"/>
      <c r="D25" s="166">
        <v>200</v>
      </c>
      <c r="E25" s="167"/>
      <c r="J25" s="35"/>
    </row>
    <row r="26" spans="1:10" ht="12.75">
      <c r="B26" s="48" t="s">
        <v>8</v>
      </c>
      <c r="C26" s="17"/>
      <c r="D26" s="168">
        <f>SUM(D20:E25)</f>
        <v>1406.74</v>
      </c>
      <c r="E26" s="169"/>
      <c r="G26" s="35"/>
      <c r="H26" s="35"/>
      <c r="I26" s="35"/>
      <c r="J26" s="35"/>
    </row>
    <row r="27" spans="1:10" ht="12">
      <c r="B27" s="147" t="s">
        <v>58</v>
      </c>
      <c r="C27" s="147"/>
      <c r="D27" s="147"/>
      <c r="E27" s="147"/>
    </row>
    <row r="28" spans="1:10" ht="6" customHeight="1">
      <c r="B28" s="147"/>
      <c r="C28" s="147"/>
      <c r="D28" s="147"/>
      <c r="E28" s="147"/>
    </row>
    <row r="29" spans="1:10" ht="12">
      <c r="B29" s="147" t="s">
        <v>60</v>
      </c>
      <c r="C29" s="147"/>
      <c r="D29" s="147"/>
      <c r="E29" s="147"/>
    </row>
    <row r="30" spans="1:10" ht="12">
      <c r="B30" s="8" t="s">
        <v>61</v>
      </c>
      <c r="C30" s="19"/>
      <c r="D30" s="150" t="s">
        <v>10</v>
      </c>
      <c r="E30" s="151"/>
      <c r="H30" s="35"/>
      <c r="I30" s="35"/>
    </row>
    <row r="31" spans="1:10" ht="12.75">
      <c r="A31" s="45" t="s">
        <v>23</v>
      </c>
      <c r="B31" s="13" t="s">
        <v>62</v>
      </c>
      <c r="C31" s="40">
        <v>8.3299999999999999E-2</v>
      </c>
      <c r="D31" s="171">
        <f>(D26*C31)</f>
        <v>117.181442</v>
      </c>
      <c r="E31" s="169"/>
      <c r="G31" s="35"/>
      <c r="H31" s="35"/>
    </row>
    <row r="32" spans="1:10" ht="12">
      <c r="A32" s="45" t="s">
        <v>24</v>
      </c>
      <c r="B32" s="46" t="s">
        <v>63</v>
      </c>
      <c r="C32" s="40">
        <v>0.121</v>
      </c>
      <c r="D32" s="171">
        <f xml:space="preserve"> (D26*C32)</f>
        <v>170.21554</v>
      </c>
      <c r="E32" s="172"/>
      <c r="H32" s="35"/>
      <c r="I32" s="35"/>
    </row>
    <row r="33" spans="1:9" ht="12.75">
      <c r="B33" s="48" t="s">
        <v>8</v>
      </c>
      <c r="C33" s="42">
        <f>SUM(C31:C32)</f>
        <v>0.20429999999999998</v>
      </c>
      <c r="D33" s="168">
        <f>SUM(D31:E32)</f>
        <v>287.39698199999998</v>
      </c>
      <c r="E33" s="169"/>
    </row>
    <row r="34" spans="1:9" ht="12">
      <c r="B34" s="170" t="s">
        <v>68</v>
      </c>
      <c r="C34" s="170"/>
      <c r="D34" s="170"/>
      <c r="E34" s="170"/>
    </row>
    <row r="35" spans="1:9" ht="12">
      <c r="B35" s="8" t="s">
        <v>64</v>
      </c>
      <c r="C35" s="19"/>
      <c r="D35" s="150" t="s">
        <v>10</v>
      </c>
      <c r="E35" s="151"/>
    </row>
    <row r="36" spans="1:9" ht="12">
      <c r="A36" s="45" t="s">
        <v>23</v>
      </c>
      <c r="B36" s="10" t="s">
        <v>11</v>
      </c>
      <c r="C36" s="40">
        <v>0.2</v>
      </c>
      <c r="D36" s="171">
        <f>(C36*($D$26+$D$33))</f>
        <v>338.8273964</v>
      </c>
      <c r="E36" s="172"/>
    </row>
    <row r="37" spans="1:9" ht="12">
      <c r="A37" s="45" t="s">
        <v>24</v>
      </c>
      <c r="B37" s="10" t="s">
        <v>13</v>
      </c>
      <c r="C37" s="40">
        <v>1.4999999999999999E-2</v>
      </c>
      <c r="D37" s="171">
        <f>(C37*($D$26+$D$33))</f>
        <v>25.412054729999998</v>
      </c>
      <c r="E37" s="172"/>
    </row>
    <row r="38" spans="1:9" customFormat="1" ht="12.75">
      <c r="A38" s="45" t="s">
        <v>25</v>
      </c>
      <c r="B38" s="10" t="s">
        <v>14</v>
      </c>
      <c r="C38" s="40">
        <v>0.01</v>
      </c>
      <c r="D38" s="171">
        <f>(C38*($D$26+$D$33))</f>
        <v>16.941369819999998</v>
      </c>
      <c r="E38" s="172"/>
    </row>
    <row r="39" spans="1:9" customFormat="1" ht="12.75">
      <c r="A39" s="45" t="s">
        <v>18</v>
      </c>
      <c r="B39" s="10" t="s">
        <v>15</v>
      </c>
      <c r="C39" s="40">
        <v>2E-3</v>
      </c>
      <c r="D39" s="171">
        <f>(C39*($D$26+$D$33))</f>
        <v>3.3882739640000001</v>
      </c>
      <c r="E39" s="172"/>
    </row>
    <row r="40" spans="1:9" ht="12">
      <c r="A40" s="45" t="s">
        <v>26</v>
      </c>
      <c r="B40" s="10" t="s">
        <v>17</v>
      </c>
      <c r="C40" s="40">
        <v>2.5000000000000001E-2</v>
      </c>
      <c r="D40" s="171">
        <f t="shared" ref="D40:D43" si="0">(C40*($D$26+$D$33))</f>
        <v>42.35342455</v>
      </c>
      <c r="E40" s="172"/>
    </row>
    <row r="41" spans="1:9" ht="12">
      <c r="A41" s="45" t="s">
        <v>27</v>
      </c>
      <c r="B41" s="10" t="s">
        <v>12</v>
      </c>
      <c r="C41" s="40">
        <v>0.08</v>
      </c>
      <c r="D41" s="171">
        <f t="shared" si="0"/>
        <v>135.53095855999999</v>
      </c>
      <c r="E41" s="172"/>
    </row>
    <row r="42" spans="1:9" ht="12">
      <c r="A42" s="45" t="s">
        <v>28</v>
      </c>
      <c r="B42" s="24" t="s">
        <v>44</v>
      </c>
      <c r="C42" s="41">
        <v>0.03</v>
      </c>
      <c r="D42" s="171">
        <f t="shared" si="0"/>
        <v>50.824109459999995</v>
      </c>
      <c r="E42" s="172"/>
    </row>
    <row r="43" spans="1:9" ht="12">
      <c r="A43" s="45" t="s">
        <v>29</v>
      </c>
      <c r="B43" s="10" t="s">
        <v>16</v>
      </c>
      <c r="C43" s="40">
        <v>6.0000000000000001E-3</v>
      </c>
      <c r="D43" s="171">
        <f t="shared" si="0"/>
        <v>10.164821892000001</v>
      </c>
      <c r="E43" s="172"/>
    </row>
    <row r="44" spans="1:9" customFormat="1" ht="12.75">
      <c r="A44" s="1"/>
      <c r="B44" s="48" t="s">
        <v>8</v>
      </c>
      <c r="C44" s="42">
        <f>SUM(C36:C43)</f>
        <v>0.3680000000000001</v>
      </c>
      <c r="D44" s="168">
        <f>SUM(D36:E43)</f>
        <v>623.442409376</v>
      </c>
      <c r="E44" s="169"/>
    </row>
    <row r="45" spans="1:9" ht="12">
      <c r="B45" s="147" t="s">
        <v>67</v>
      </c>
      <c r="C45" s="147"/>
      <c r="D45" s="147"/>
      <c r="E45" s="147"/>
    </row>
    <row r="46" spans="1:9" ht="12">
      <c r="B46" s="8" t="s">
        <v>66</v>
      </c>
      <c r="C46" s="19"/>
      <c r="D46" s="150" t="s">
        <v>10</v>
      </c>
      <c r="E46" s="151"/>
    </row>
    <row r="47" spans="1:9" ht="12.75">
      <c r="A47" s="45" t="s">
        <v>23</v>
      </c>
      <c r="B47" s="13" t="s">
        <v>69</v>
      </c>
      <c r="C47" s="15"/>
      <c r="D47" s="166">
        <v>0</v>
      </c>
      <c r="E47" s="167"/>
      <c r="G47" s="29" t="s">
        <v>40</v>
      </c>
      <c r="H47" s="29" t="s">
        <v>169</v>
      </c>
      <c r="I47" s="29" t="s">
        <v>43</v>
      </c>
    </row>
    <row r="48" spans="1:9" ht="12.75">
      <c r="A48" s="45" t="s">
        <v>24</v>
      </c>
      <c r="B48" s="13" t="s">
        <v>70</v>
      </c>
      <c r="C48" s="15"/>
      <c r="D48" s="166">
        <f>+I53</f>
        <v>246.4</v>
      </c>
      <c r="E48" s="167"/>
      <c r="F48" s="5"/>
      <c r="G48" s="27">
        <v>22</v>
      </c>
      <c r="H48" s="80">
        <v>2.4</v>
      </c>
      <c r="I48" s="28">
        <f>(G48*H48*2)-(6%*D16)</f>
        <v>33.195599999999999</v>
      </c>
    </row>
    <row r="49" spans="1:9" ht="12.75">
      <c r="A49" s="45" t="s">
        <v>25</v>
      </c>
      <c r="B49" s="14" t="s">
        <v>164</v>
      </c>
      <c r="C49" s="15"/>
      <c r="D49" s="166">
        <v>2.21</v>
      </c>
      <c r="E49" s="167"/>
      <c r="F49" s="5"/>
    </row>
    <row r="50" spans="1:9" ht="12.75">
      <c r="A50" s="45" t="s">
        <v>18</v>
      </c>
      <c r="B50" s="14" t="s">
        <v>165</v>
      </c>
      <c r="C50" s="15"/>
      <c r="D50" s="166">
        <v>15</v>
      </c>
      <c r="E50" s="167"/>
      <c r="F50" s="5"/>
    </row>
    <row r="51" spans="1:9" ht="12.75">
      <c r="A51" s="45" t="s">
        <v>26</v>
      </c>
      <c r="B51" s="14" t="s">
        <v>166</v>
      </c>
      <c r="C51" s="15"/>
      <c r="D51" s="166">
        <v>4</v>
      </c>
      <c r="E51" s="167"/>
      <c r="F51" s="5"/>
      <c r="G51" s="178" t="s">
        <v>42</v>
      </c>
      <c r="H51" s="178"/>
      <c r="I51" s="178"/>
    </row>
    <row r="52" spans="1:9" ht="12" customHeight="1">
      <c r="B52" s="48" t="s">
        <v>1</v>
      </c>
      <c r="C52" s="21"/>
      <c r="D52" s="177">
        <f>SUM(D47:E51)</f>
        <v>267.61</v>
      </c>
      <c r="E52" s="177"/>
      <c r="F52" s="5"/>
      <c r="G52" s="27" t="s">
        <v>40</v>
      </c>
      <c r="H52" s="27" t="s">
        <v>41</v>
      </c>
      <c r="I52" s="27" t="s">
        <v>43</v>
      </c>
    </row>
    <row r="53" spans="1:9" ht="12">
      <c r="B53" s="147" t="s">
        <v>71</v>
      </c>
      <c r="C53" s="147"/>
      <c r="D53" s="147"/>
      <c r="E53" s="147"/>
      <c r="F53" s="5"/>
      <c r="G53" s="27">
        <v>22</v>
      </c>
      <c r="H53" s="30">
        <v>14</v>
      </c>
      <c r="I53" s="28">
        <f>+H53*G53*80%</f>
        <v>246.4</v>
      </c>
    </row>
    <row r="54" spans="1:9" ht="12">
      <c r="B54" s="7" t="s">
        <v>72</v>
      </c>
      <c r="C54" s="20"/>
      <c r="D54" s="150" t="s">
        <v>10</v>
      </c>
      <c r="E54" s="151"/>
      <c r="F54" s="5"/>
    </row>
    <row r="55" spans="1:9" ht="12.75" customHeight="1">
      <c r="A55" s="45" t="s">
        <v>97</v>
      </c>
      <c r="B55" s="173" t="s">
        <v>73</v>
      </c>
      <c r="C55" s="174"/>
      <c r="D55" s="166">
        <f>+D33</f>
        <v>287.39698199999998</v>
      </c>
      <c r="E55" s="167"/>
    </row>
    <row r="56" spans="1:9" ht="12.75" customHeight="1">
      <c r="A56" s="45" t="s">
        <v>98</v>
      </c>
      <c r="B56" s="173" t="s">
        <v>74</v>
      </c>
      <c r="C56" s="174"/>
      <c r="D56" s="166">
        <f>+D44</f>
        <v>623.442409376</v>
      </c>
      <c r="E56" s="167"/>
    </row>
    <row r="57" spans="1:9" ht="12" customHeight="1">
      <c r="A57" s="45" t="s">
        <v>99</v>
      </c>
      <c r="B57" s="173" t="s">
        <v>75</v>
      </c>
      <c r="C57" s="174"/>
      <c r="D57" s="166">
        <f>+D52</f>
        <v>267.61</v>
      </c>
      <c r="E57" s="167"/>
    </row>
    <row r="58" spans="1:9" ht="12">
      <c r="B58" s="175" t="s">
        <v>8</v>
      </c>
      <c r="C58" s="176"/>
      <c r="D58" s="177">
        <f>SUM(D55:E57)</f>
        <v>1178.449391376</v>
      </c>
      <c r="E58" s="177"/>
    </row>
    <row r="59" spans="1:9" ht="12">
      <c r="B59" s="179" t="s">
        <v>76</v>
      </c>
      <c r="C59" s="180"/>
      <c r="D59" s="180"/>
      <c r="E59" s="181"/>
    </row>
    <row r="60" spans="1:9" ht="6" customHeight="1">
      <c r="A60"/>
      <c r="B60" s="182"/>
      <c r="C60" s="183"/>
      <c r="D60" s="183"/>
      <c r="E60" s="184"/>
    </row>
    <row r="61" spans="1:9" s="2" customFormat="1" ht="12">
      <c r="A61" s="1"/>
      <c r="B61" s="7" t="s">
        <v>82</v>
      </c>
      <c r="C61" s="20"/>
      <c r="D61" s="150" t="s">
        <v>10</v>
      </c>
      <c r="E61" s="151"/>
    </row>
    <row r="62" spans="1:9" ht="12" customHeight="1">
      <c r="A62" s="45" t="s">
        <v>23</v>
      </c>
      <c r="B62" s="26" t="s">
        <v>20</v>
      </c>
      <c r="C62" s="72">
        <v>4.1999999999999997E-3</v>
      </c>
      <c r="D62" s="171">
        <f t="shared" ref="D62:D67" si="1">C62*$D$26</f>
        <v>5.9083079999999999</v>
      </c>
      <c r="E62" s="169"/>
    </row>
    <row r="63" spans="1:9" ht="12" customHeight="1">
      <c r="A63" s="45" t="s">
        <v>24</v>
      </c>
      <c r="B63" s="26" t="s">
        <v>19</v>
      </c>
      <c r="C63" s="73">
        <f>C62*C41</f>
        <v>3.3599999999999998E-4</v>
      </c>
      <c r="D63" s="171">
        <f t="shared" si="1"/>
        <v>0.47266463999999997</v>
      </c>
      <c r="E63" s="169"/>
    </row>
    <row r="64" spans="1:9" ht="12" customHeight="1">
      <c r="A64" s="45" t="s">
        <v>25</v>
      </c>
      <c r="B64" s="26" t="s">
        <v>21</v>
      </c>
      <c r="C64" s="74">
        <v>0.01</v>
      </c>
      <c r="D64" s="171">
        <f t="shared" si="1"/>
        <v>14.067400000000001</v>
      </c>
      <c r="E64" s="169"/>
    </row>
    <row r="65" spans="1:8" ht="12" customHeight="1">
      <c r="A65" s="45" t="s">
        <v>18</v>
      </c>
      <c r="B65" s="26" t="s">
        <v>22</v>
      </c>
      <c r="C65" s="74">
        <v>1.84E-2</v>
      </c>
      <c r="D65" s="171">
        <f t="shared" si="1"/>
        <v>25.884015999999999</v>
      </c>
      <c r="E65" s="169"/>
      <c r="H65" s="31"/>
    </row>
    <row r="66" spans="1:8" ht="24">
      <c r="A66" s="45" t="s">
        <v>26</v>
      </c>
      <c r="B66" s="26" t="s">
        <v>77</v>
      </c>
      <c r="C66" s="73">
        <f>C65*C44</f>
        <v>6.7712000000000015E-3</v>
      </c>
      <c r="D66" s="171">
        <f>C66*$D$26</f>
        <v>9.5253178880000018</v>
      </c>
      <c r="E66" s="169"/>
    </row>
    <row r="67" spans="1:8" ht="12" customHeight="1">
      <c r="A67" s="45" t="s">
        <v>27</v>
      </c>
      <c r="B67" s="26" t="s">
        <v>78</v>
      </c>
      <c r="C67" s="74">
        <v>0.03</v>
      </c>
      <c r="D67" s="171">
        <f t="shared" si="1"/>
        <v>42.202199999999998</v>
      </c>
      <c r="E67" s="169"/>
    </row>
    <row r="68" spans="1:8" ht="12.75">
      <c r="B68" s="11" t="s">
        <v>1</v>
      </c>
      <c r="C68" s="75">
        <f>TRUNC(SUM(C62:C67),8)</f>
        <v>6.9707199999999997E-2</v>
      </c>
      <c r="D68" s="168">
        <f>SUM(D62:E67)</f>
        <v>98.059906527999999</v>
      </c>
      <c r="E68" s="169"/>
    </row>
    <row r="69" spans="1:8" ht="12">
      <c r="B69" s="179" t="s">
        <v>81</v>
      </c>
      <c r="C69" s="180"/>
      <c r="D69" s="180"/>
      <c r="E69" s="181"/>
    </row>
    <row r="70" spans="1:8" ht="6" customHeight="1">
      <c r="B70" s="179"/>
      <c r="C70" s="180"/>
      <c r="D70" s="180"/>
      <c r="E70" s="181"/>
    </row>
    <row r="71" spans="1:8" ht="12">
      <c r="B71" s="179" t="s">
        <v>83</v>
      </c>
      <c r="C71" s="180"/>
      <c r="D71" s="180"/>
      <c r="E71" s="181"/>
    </row>
    <row r="72" spans="1:8" ht="12">
      <c r="B72" s="7" t="s">
        <v>90</v>
      </c>
      <c r="C72" s="20"/>
      <c r="D72" s="150" t="s">
        <v>10</v>
      </c>
      <c r="E72" s="151"/>
      <c r="F72" s="5"/>
      <c r="H72" s="5"/>
    </row>
    <row r="73" spans="1:8" ht="12.75">
      <c r="A73" s="45" t="s">
        <v>23</v>
      </c>
      <c r="B73" s="25" t="s">
        <v>84</v>
      </c>
      <c r="C73" s="72">
        <v>5.5999999999999999E-3</v>
      </c>
      <c r="D73" s="171">
        <f t="shared" ref="D73:D78" si="2">C73*$D$26</f>
        <v>7.8777439999999999</v>
      </c>
      <c r="E73" s="169"/>
      <c r="H73" s="5"/>
    </row>
    <row r="74" spans="1:8" ht="12.75">
      <c r="A74" s="45" t="s">
        <v>24</v>
      </c>
      <c r="B74" s="25" t="s">
        <v>85</v>
      </c>
      <c r="C74" s="72">
        <v>2.8E-3</v>
      </c>
      <c r="D74" s="171">
        <f t="shared" si="2"/>
        <v>3.9388719999999999</v>
      </c>
      <c r="E74" s="169"/>
      <c r="H74" s="5"/>
    </row>
    <row r="75" spans="1:8" ht="12.75">
      <c r="A75" s="45" t="s">
        <v>25</v>
      </c>
      <c r="B75" s="25" t="s">
        <v>86</v>
      </c>
      <c r="C75" s="72">
        <v>2.9999999999999997E-4</v>
      </c>
      <c r="D75" s="171">
        <f t="shared" si="2"/>
        <v>0.42202199999999995</v>
      </c>
      <c r="E75" s="169"/>
      <c r="H75" s="5"/>
    </row>
    <row r="76" spans="1:8" ht="12.75">
      <c r="A76" s="45" t="s">
        <v>18</v>
      </c>
      <c r="B76" s="25" t="s">
        <v>87</v>
      </c>
      <c r="C76" s="72">
        <v>8.0000000000000004E-4</v>
      </c>
      <c r="D76" s="171">
        <f t="shared" si="2"/>
        <v>1.1253920000000002</v>
      </c>
      <c r="E76" s="169"/>
      <c r="H76" s="5"/>
    </row>
    <row r="77" spans="1:8" ht="12.75">
      <c r="A77" s="45" t="s">
        <v>26</v>
      </c>
      <c r="B77" s="25" t="s">
        <v>88</v>
      </c>
      <c r="C77" s="72">
        <v>4.0000000000000002E-4</v>
      </c>
      <c r="D77" s="171">
        <f t="shared" si="2"/>
        <v>0.56269600000000008</v>
      </c>
      <c r="E77" s="169"/>
      <c r="H77" s="5"/>
    </row>
    <row r="78" spans="1:8" ht="12.75">
      <c r="A78" s="45" t="s">
        <v>27</v>
      </c>
      <c r="B78" s="25" t="s">
        <v>89</v>
      </c>
      <c r="C78" s="72">
        <v>0</v>
      </c>
      <c r="D78" s="171">
        <f t="shared" si="2"/>
        <v>0</v>
      </c>
      <c r="E78" s="169"/>
      <c r="H78" s="5"/>
    </row>
    <row r="79" spans="1:8" ht="12" customHeight="1">
      <c r="B79" s="11" t="s">
        <v>8</v>
      </c>
      <c r="C79" s="76">
        <f>SUM(C73:C78)</f>
        <v>9.8999999999999991E-3</v>
      </c>
      <c r="D79" s="168">
        <f>SUM(D73:E78)</f>
        <v>13.926726</v>
      </c>
      <c r="E79" s="169"/>
      <c r="H79" s="5"/>
    </row>
    <row r="80" spans="1:8" ht="12">
      <c r="B80" s="182"/>
      <c r="C80" s="183"/>
      <c r="D80" s="183"/>
      <c r="E80" s="184"/>
      <c r="H80" s="5"/>
    </row>
    <row r="81" spans="1:5" ht="12">
      <c r="B81" s="7" t="s">
        <v>91</v>
      </c>
      <c r="C81" s="20"/>
      <c r="D81" s="150" t="s">
        <v>10</v>
      </c>
      <c r="E81" s="151"/>
    </row>
    <row r="82" spans="1:5" ht="12.75">
      <c r="A82" s="45" t="s">
        <v>23</v>
      </c>
      <c r="B82" s="6" t="s">
        <v>92</v>
      </c>
      <c r="C82" s="72">
        <v>0</v>
      </c>
      <c r="D82" s="185">
        <f>TRUNC(C82*$D$26,2)</f>
        <v>0</v>
      </c>
      <c r="E82" s="186"/>
    </row>
    <row r="83" spans="1:5" ht="12.75">
      <c r="B83" s="11" t="s">
        <v>8</v>
      </c>
      <c r="C83" s="76">
        <f>SUM(C82:C82)</f>
        <v>0</v>
      </c>
      <c r="D83" s="168">
        <f>SUM(D82:E82)</f>
        <v>0</v>
      </c>
      <c r="E83" s="169"/>
    </row>
    <row r="84" spans="1:5" ht="12.75" customHeight="1">
      <c r="B84" s="179" t="s">
        <v>93</v>
      </c>
      <c r="C84" s="180"/>
      <c r="D84" s="180"/>
      <c r="E84" s="181"/>
    </row>
    <row r="85" spans="1:5" ht="12">
      <c r="B85" s="7" t="s">
        <v>94</v>
      </c>
      <c r="C85" s="20"/>
      <c r="D85" s="150" t="s">
        <v>10</v>
      </c>
      <c r="E85" s="151"/>
    </row>
    <row r="86" spans="1:5" ht="12.75">
      <c r="A86" s="45" t="s">
        <v>30</v>
      </c>
      <c r="B86" s="187" t="s">
        <v>95</v>
      </c>
      <c r="C86" s="188"/>
      <c r="D86" s="171">
        <f>D79</f>
        <v>13.926726</v>
      </c>
      <c r="E86" s="169"/>
    </row>
    <row r="87" spans="1:5" ht="12.75">
      <c r="A87" s="45" t="s">
        <v>31</v>
      </c>
      <c r="B87" s="187" t="s">
        <v>96</v>
      </c>
      <c r="C87" s="188"/>
      <c r="D87" s="171">
        <f>D83</f>
        <v>0</v>
      </c>
      <c r="E87" s="169"/>
    </row>
    <row r="88" spans="1:5" ht="12.75">
      <c r="B88" s="175" t="s">
        <v>1</v>
      </c>
      <c r="C88" s="176"/>
      <c r="D88" s="168">
        <f>SUM(D86:E87)</f>
        <v>13.926726</v>
      </c>
      <c r="E88" s="169"/>
    </row>
    <row r="89" spans="1:5" ht="12">
      <c r="B89" s="179" t="s">
        <v>100</v>
      </c>
      <c r="C89" s="180"/>
      <c r="D89" s="180"/>
      <c r="E89" s="181"/>
    </row>
    <row r="90" spans="1:5" ht="6" customHeight="1">
      <c r="B90" s="179"/>
      <c r="C90" s="180"/>
      <c r="D90" s="180"/>
      <c r="E90" s="181"/>
    </row>
    <row r="91" spans="1:5" ht="12" customHeight="1">
      <c r="B91" s="8" t="s">
        <v>101</v>
      </c>
      <c r="C91" s="19"/>
      <c r="D91" s="150" t="s">
        <v>10</v>
      </c>
      <c r="E91" s="151"/>
    </row>
    <row r="92" spans="1:5" ht="12.75">
      <c r="A92" s="45" t="s">
        <v>23</v>
      </c>
      <c r="B92" s="13" t="s">
        <v>102</v>
      </c>
      <c r="C92" s="15"/>
      <c r="D92" s="166">
        <v>13</v>
      </c>
      <c r="E92" s="167"/>
    </row>
    <row r="93" spans="1:5" ht="12.75">
      <c r="A93" s="45" t="s">
        <v>24</v>
      </c>
      <c r="B93" s="13" t="s">
        <v>6</v>
      </c>
      <c r="C93" s="15"/>
      <c r="D93" s="166">
        <v>0</v>
      </c>
      <c r="E93" s="167"/>
    </row>
    <row r="94" spans="1:5" ht="12.75">
      <c r="A94" s="45" t="s">
        <v>25</v>
      </c>
      <c r="B94" s="13" t="s">
        <v>7</v>
      </c>
      <c r="C94" s="15"/>
      <c r="D94" s="166">
        <v>0</v>
      </c>
      <c r="E94" s="167"/>
    </row>
    <row r="95" spans="1:5" ht="12.75">
      <c r="A95" s="45" t="s">
        <v>18</v>
      </c>
      <c r="B95" s="14" t="s">
        <v>2</v>
      </c>
      <c r="C95" s="15"/>
      <c r="D95" s="166">
        <v>0</v>
      </c>
      <c r="E95" s="167"/>
    </row>
    <row r="96" spans="1:5" ht="12">
      <c r="B96" s="48" t="s">
        <v>9</v>
      </c>
      <c r="C96" s="21"/>
      <c r="D96" s="177">
        <f>SUM(D92:E95)</f>
        <v>13</v>
      </c>
      <c r="E96" s="177"/>
    </row>
    <row r="97" spans="1:5" ht="12">
      <c r="B97" s="179" t="s">
        <v>103</v>
      </c>
      <c r="C97" s="180"/>
      <c r="D97" s="180"/>
      <c r="E97" s="181"/>
    </row>
    <row r="98" spans="1:5" ht="6" customHeight="1">
      <c r="B98" s="179"/>
      <c r="C98" s="180"/>
      <c r="D98" s="180"/>
      <c r="E98" s="181"/>
    </row>
    <row r="99" spans="1:5" ht="12">
      <c r="B99" s="9" t="s">
        <v>104</v>
      </c>
      <c r="C99" s="8"/>
      <c r="D99" s="150" t="s">
        <v>10</v>
      </c>
      <c r="E99" s="151"/>
    </row>
    <row r="100" spans="1:5" ht="12">
      <c r="A100" s="45" t="s">
        <v>23</v>
      </c>
      <c r="B100" s="103" t="s">
        <v>33</v>
      </c>
      <c r="C100" s="77">
        <v>2.5000000000000001E-2</v>
      </c>
      <c r="D100" s="171">
        <f>C100*D115</f>
        <v>67.754400597599997</v>
      </c>
      <c r="E100" s="172"/>
    </row>
    <row r="101" spans="1:5" ht="12">
      <c r="A101" s="45" t="s">
        <v>24</v>
      </c>
      <c r="B101" s="103" t="s">
        <v>32</v>
      </c>
      <c r="C101" s="77">
        <v>2.35E-2</v>
      </c>
      <c r="D101" s="171">
        <f>(D100+D115)*C101</f>
        <v>65.281364975787596</v>
      </c>
      <c r="E101" s="172"/>
    </row>
    <row r="102" spans="1:5" ht="12">
      <c r="A102" s="47" t="s">
        <v>25</v>
      </c>
      <c r="B102" s="104" t="s">
        <v>35</v>
      </c>
      <c r="C102" s="105">
        <f>TRUNC(SUM(C103:C105),8)</f>
        <v>8.6499999999999994E-2</v>
      </c>
      <c r="D102" s="168">
        <f>(D103+D105)</f>
        <v>269.22585636540123</v>
      </c>
      <c r="E102" s="200"/>
    </row>
    <row r="103" spans="1:5" s="78" customFormat="1" ht="12">
      <c r="B103" s="106" t="s">
        <v>207</v>
      </c>
      <c r="C103" s="79">
        <v>3.6499999999999998E-2</v>
      </c>
      <c r="D103" s="171">
        <f>($D100+$D101+$D115)/(1-$C$102)*C103</f>
        <v>113.60397407326178</v>
      </c>
      <c r="E103" s="172"/>
    </row>
    <row r="104" spans="1:5" ht="12">
      <c r="B104" s="107" t="s">
        <v>208</v>
      </c>
      <c r="C104" s="77">
        <v>0</v>
      </c>
      <c r="D104" s="171">
        <f>($D100+$D101+$D115)/(1-$C$107)*C104</f>
        <v>0</v>
      </c>
      <c r="E104" s="172"/>
    </row>
    <row r="105" spans="1:5" ht="12">
      <c r="B105" s="107" t="s">
        <v>209</v>
      </c>
      <c r="C105" s="77">
        <v>0.05</v>
      </c>
      <c r="D105" s="171">
        <f>($D100+$D101+$D115)/(1-$C$102)*C105</f>
        <v>155.62188229213945</v>
      </c>
      <c r="E105" s="172"/>
    </row>
    <row r="106" spans="1:5" ht="12">
      <c r="B106" s="108" t="s">
        <v>36</v>
      </c>
      <c r="C106" s="109">
        <f>C100+C101+C102</f>
        <v>0.13500000000000001</v>
      </c>
      <c r="D106" s="168">
        <f>SUM(D100:E102)</f>
        <v>402.26162193878883</v>
      </c>
      <c r="E106" s="200"/>
    </row>
    <row r="107" spans="1:5" ht="12">
      <c r="B107" s="147" t="s">
        <v>39</v>
      </c>
      <c r="C107" s="147"/>
      <c r="D107" s="147"/>
      <c r="E107" s="147"/>
    </row>
    <row r="108" spans="1:5" ht="6" customHeight="1">
      <c r="B108" s="147"/>
      <c r="C108" s="147"/>
      <c r="D108" s="147"/>
      <c r="E108" s="147"/>
    </row>
    <row r="109" spans="1:5" ht="12">
      <c r="B109" s="148" t="s">
        <v>34</v>
      </c>
      <c r="C109" s="149"/>
      <c r="D109" s="150" t="s">
        <v>10</v>
      </c>
      <c r="E109" s="151"/>
    </row>
    <row r="110" spans="1:5" ht="12.75">
      <c r="A110" s="45" t="s">
        <v>23</v>
      </c>
      <c r="B110" s="189" t="s">
        <v>37</v>
      </c>
      <c r="C110" s="190"/>
      <c r="D110" s="166">
        <f>+D26</f>
        <v>1406.74</v>
      </c>
      <c r="E110" s="167"/>
    </row>
    <row r="111" spans="1:5" ht="12.75">
      <c r="A111" s="45" t="s">
        <v>24</v>
      </c>
      <c r="B111" s="189" t="s">
        <v>105</v>
      </c>
      <c r="C111" s="190"/>
      <c r="D111" s="166">
        <f>D58</f>
        <v>1178.449391376</v>
      </c>
      <c r="E111" s="167"/>
    </row>
    <row r="112" spans="1:5" ht="12.75">
      <c r="A112" s="45" t="s">
        <v>25</v>
      </c>
      <c r="B112" s="189" t="s">
        <v>106</v>
      </c>
      <c r="C112" s="190"/>
      <c r="D112" s="166">
        <f>D68</f>
        <v>98.059906527999999</v>
      </c>
      <c r="E112" s="167"/>
    </row>
    <row r="113" spans="1:5" ht="12.75">
      <c r="A113" s="43" t="s">
        <v>18</v>
      </c>
      <c r="B113" s="189" t="s">
        <v>80</v>
      </c>
      <c r="C113" s="190"/>
      <c r="D113" s="166">
        <f>D88</f>
        <v>13.926726</v>
      </c>
      <c r="E113" s="167"/>
    </row>
    <row r="114" spans="1:5" ht="12.75">
      <c r="A114" s="44" t="s">
        <v>26</v>
      </c>
      <c r="B114" s="193" t="s">
        <v>107</v>
      </c>
      <c r="C114" s="190"/>
      <c r="D114" s="166">
        <f>D96</f>
        <v>13</v>
      </c>
      <c r="E114" s="167"/>
    </row>
    <row r="115" spans="1:5" ht="12">
      <c r="B115" s="194" t="s">
        <v>108</v>
      </c>
      <c r="C115" s="195"/>
      <c r="D115" s="196">
        <f>SUM(D110:E114)</f>
        <v>2710.176023904</v>
      </c>
      <c r="E115" s="197"/>
    </row>
    <row r="116" spans="1:5" ht="12">
      <c r="A116" s="45" t="s">
        <v>27</v>
      </c>
      <c r="B116" s="189" t="s">
        <v>38</v>
      </c>
      <c r="C116" s="190"/>
      <c r="D116" s="154">
        <f>+D106</f>
        <v>402.26162193878883</v>
      </c>
      <c r="E116" s="154"/>
    </row>
    <row r="117" spans="1:5" ht="12.75">
      <c r="B117" s="191" t="s">
        <v>109</v>
      </c>
      <c r="C117" s="192"/>
      <c r="D117" s="168">
        <f>+D115+D116</f>
        <v>3112.4376458427887</v>
      </c>
      <c r="E117" s="169"/>
    </row>
  </sheetData>
  <mergeCells count="144">
    <mergeCell ref="B116:C116"/>
    <mergeCell ref="D116:E116"/>
    <mergeCell ref="B117:C117"/>
    <mergeCell ref="D117:E117"/>
    <mergeCell ref="B113:C113"/>
    <mergeCell ref="D113:E113"/>
    <mergeCell ref="B114:C114"/>
    <mergeCell ref="D114:E114"/>
    <mergeCell ref="B115:C115"/>
    <mergeCell ref="D115:E115"/>
    <mergeCell ref="B110:C110"/>
    <mergeCell ref="D110:E110"/>
    <mergeCell ref="B111:C111"/>
    <mergeCell ref="D111:E111"/>
    <mergeCell ref="B112:C112"/>
    <mergeCell ref="D112:E112"/>
    <mergeCell ref="D105:E105"/>
    <mergeCell ref="D106:E106"/>
    <mergeCell ref="B107:E107"/>
    <mergeCell ref="B108:E108"/>
    <mergeCell ref="B109:C109"/>
    <mergeCell ref="D109:E109"/>
    <mergeCell ref="D99:E99"/>
    <mergeCell ref="D100:E100"/>
    <mergeCell ref="D101:E101"/>
    <mergeCell ref="D102:E102"/>
    <mergeCell ref="D103:E103"/>
    <mergeCell ref="D104:E104"/>
    <mergeCell ref="D93:E93"/>
    <mergeCell ref="D94:E94"/>
    <mergeCell ref="D95:E95"/>
    <mergeCell ref="D96:E96"/>
    <mergeCell ref="B97:E97"/>
    <mergeCell ref="B98:E98"/>
    <mergeCell ref="B88:C88"/>
    <mergeCell ref="D88:E88"/>
    <mergeCell ref="B89:E89"/>
    <mergeCell ref="B90:E90"/>
    <mergeCell ref="D91:E91"/>
    <mergeCell ref="D92:E92"/>
    <mergeCell ref="D83:E83"/>
    <mergeCell ref="B84:E84"/>
    <mergeCell ref="D85:E85"/>
    <mergeCell ref="B86:C86"/>
    <mergeCell ref="D86:E86"/>
    <mergeCell ref="B87:C87"/>
    <mergeCell ref="D87:E87"/>
    <mergeCell ref="D77:E77"/>
    <mergeCell ref="D78:E78"/>
    <mergeCell ref="D79:E79"/>
    <mergeCell ref="B80:E80"/>
    <mergeCell ref="D81:E81"/>
    <mergeCell ref="D82:E82"/>
    <mergeCell ref="B71:E71"/>
    <mergeCell ref="D72:E72"/>
    <mergeCell ref="D73:E73"/>
    <mergeCell ref="D74:E74"/>
    <mergeCell ref="D75:E75"/>
    <mergeCell ref="D76:E76"/>
    <mergeCell ref="D65:E65"/>
    <mergeCell ref="D66:E66"/>
    <mergeCell ref="D67:E67"/>
    <mergeCell ref="D68:E68"/>
    <mergeCell ref="B69:E69"/>
    <mergeCell ref="B70:E70"/>
    <mergeCell ref="B59:E59"/>
    <mergeCell ref="B60:E60"/>
    <mergeCell ref="D61:E61"/>
    <mergeCell ref="D62:E62"/>
    <mergeCell ref="D63:E63"/>
    <mergeCell ref="D64:E64"/>
    <mergeCell ref="B56:C56"/>
    <mergeCell ref="D56:E56"/>
    <mergeCell ref="B57:C57"/>
    <mergeCell ref="D57:E57"/>
    <mergeCell ref="B58:C58"/>
    <mergeCell ref="D58:E58"/>
    <mergeCell ref="G51:I51"/>
    <mergeCell ref="D52:E52"/>
    <mergeCell ref="B53:E53"/>
    <mergeCell ref="D54:E54"/>
    <mergeCell ref="B55:C55"/>
    <mergeCell ref="D55:E55"/>
    <mergeCell ref="D46:E46"/>
    <mergeCell ref="D47:E47"/>
    <mergeCell ref="D48:E48"/>
    <mergeCell ref="D49:E49"/>
    <mergeCell ref="D50:E50"/>
    <mergeCell ref="D51:E51"/>
    <mergeCell ref="D40:E40"/>
    <mergeCell ref="D41:E41"/>
    <mergeCell ref="D42:E42"/>
    <mergeCell ref="D43:E43"/>
    <mergeCell ref="D44:E44"/>
    <mergeCell ref="B45:E45"/>
    <mergeCell ref="B34:E34"/>
    <mergeCell ref="D35:E35"/>
    <mergeCell ref="D36:E36"/>
    <mergeCell ref="D37:E37"/>
    <mergeCell ref="D38:E38"/>
    <mergeCell ref="D39:E39"/>
    <mergeCell ref="B28:E28"/>
    <mergeCell ref="B29:E29"/>
    <mergeCell ref="D30:E30"/>
    <mergeCell ref="D31:E31"/>
    <mergeCell ref="D32:E32"/>
    <mergeCell ref="D33:E33"/>
    <mergeCell ref="B24:C24"/>
    <mergeCell ref="D24:E24"/>
    <mergeCell ref="B25:C25"/>
    <mergeCell ref="D25:E25"/>
    <mergeCell ref="D26:E26"/>
    <mergeCell ref="B27:E27"/>
    <mergeCell ref="B21:C21"/>
    <mergeCell ref="D21:E21"/>
    <mergeCell ref="B22:C22"/>
    <mergeCell ref="D22:E22"/>
    <mergeCell ref="B23:C23"/>
    <mergeCell ref="D23:E23"/>
    <mergeCell ref="B17:E17"/>
    <mergeCell ref="B18:E18"/>
    <mergeCell ref="B19:C19"/>
    <mergeCell ref="D19:E19"/>
    <mergeCell ref="B20:C20"/>
    <mergeCell ref="D20:E20"/>
    <mergeCell ref="B12:E12"/>
    <mergeCell ref="B14:B15"/>
    <mergeCell ref="C14:C15"/>
    <mergeCell ref="D14:D15"/>
    <mergeCell ref="E14:E15"/>
    <mergeCell ref="B16:C16"/>
    <mergeCell ref="D16:E16"/>
    <mergeCell ref="B8:C8"/>
    <mergeCell ref="D8:E8"/>
    <mergeCell ref="D9:E9"/>
    <mergeCell ref="B10:C10"/>
    <mergeCell ref="D10:E10"/>
    <mergeCell ref="B11:E11"/>
    <mergeCell ref="B1:E1"/>
    <mergeCell ref="B2:E2"/>
    <mergeCell ref="B3:E3"/>
    <mergeCell ref="B4:E5"/>
    <mergeCell ref="B6:E6"/>
    <mergeCell ref="D7:E7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E4B1C-D7F0-4DAC-8736-3CC60952EE3C}">
  <dimension ref="A1:M82"/>
  <sheetViews>
    <sheetView topLeftCell="A55" zoomScale="70" zoomScaleNormal="70" workbookViewId="0">
      <selection activeCell="J82" sqref="J82"/>
    </sheetView>
  </sheetViews>
  <sheetFormatPr defaultRowHeight="12.75"/>
  <cols>
    <col min="1" max="1" width="12.28515625" bestFit="1" customWidth="1"/>
    <col min="4" max="4" width="15.5703125" customWidth="1"/>
    <col min="5" max="5" width="20.7109375" customWidth="1"/>
    <col min="6" max="6" width="17.42578125" bestFit="1" customWidth="1"/>
    <col min="7" max="7" width="14.140625" bestFit="1" customWidth="1"/>
    <col min="8" max="8" width="12" bestFit="1" customWidth="1"/>
    <col min="9" max="9" width="17.42578125" bestFit="1" customWidth="1"/>
    <col min="10" max="10" width="17.85546875" bestFit="1" customWidth="1"/>
  </cols>
  <sheetData>
    <row r="1" spans="1:7">
      <c r="A1" s="220" t="s">
        <v>110</v>
      </c>
      <c r="B1" s="221"/>
      <c r="C1" s="221"/>
      <c r="D1" s="221"/>
      <c r="E1" s="221"/>
      <c r="F1" s="221"/>
      <c r="G1" s="222"/>
    </row>
    <row r="2" spans="1:7">
      <c r="A2" s="241" t="s">
        <v>111</v>
      </c>
      <c r="B2" s="244" t="s">
        <v>112</v>
      </c>
      <c r="C2" s="245"/>
      <c r="D2" s="245"/>
      <c r="E2" s="246"/>
      <c r="F2" s="49" t="s">
        <v>113</v>
      </c>
      <c r="G2" s="50" t="s">
        <v>114</v>
      </c>
    </row>
    <row r="3" spans="1:7">
      <c r="A3" s="242"/>
      <c r="B3" s="247" t="s">
        <v>115</v>
      </c>
      <c r="C3" s="248"/>
      <c r="D3" s="248"/>
      <c r="E3" s="249"/>
      <c r="F3" s="49" t="s">
        <v>116</v>
      </c>
      <c r="G3" s="50" t="s">
        <v>117</v>
      </c>
    </row>
    <row r="4" spans="1:7">
      <c r="A4" s="243"/>
      <c r="B4" s="250" t="s">
        <v>118</v>
      </c>
      <c r="C4" s="251"/>
      <c r="D4" s="251"/>
      <c r="E4" s="252"/>
      <c r="F4" s="51" t="s">
        <v>119</v>
      </c>
      <c r="G4" s="52" t="s">
        <v>120</v>
      </c>
    </row>
    <row r="5" spans="1:7">
      <c r="A5" s="226" t="s">
        <v>121</v>
      </c>
      <c r="B5" s="238">
        <v>1</v>
      </c>
      <c r="C5" s="239"/>
      <c r="D5" s="240"/>
      <c r="E5" s="231">
        <f>B5/B6</f>
        <v>1.25E-3</v>
      </c>
      <c r="F5" s="254">
        <f>ASG!D117</f>
        <v>2309.1513480996718</v>
      </c>
      <c r="G5" s="256">
        <f>F5*E5</f>
        <v>2.8864391851245901</v>
      </c>
    </row>
    <row r="6" spans="1:7">
      <c r="A6" s="227"/>
      <c r="B6" s="258">
        <v>800</v>
      </c>
      <c r="C6" s="224"/>
      <c r="D6" s="225"/>
      <c r="E6" s="231"/>
      <c r="F6" s="255"/>
      <c r="G6" s="257"/>
    </row>
    <row r="7" spans="1:7">
      <c r="A7" s="226" t="s">
        <v>122</v>
      </c>
      <c r="B7" s="228">
        <v>1</v>
      </c>
      <c r="C7" s="229"/>
      <c r="D7" s="230"/>
      <c r="E7" s="231">
        <f>B7/(B8*D8)</f>
        <v>4.1666666666666665E-5</v>
      </c>
      <c r="F7" s="254">
        <f>ENCARREGADO!D117</f>
        <v>3112.4376458427887</v>
      </c>
      <c r="G7" s="256">
        <f>F7*E7</f>
        <v>0.1296849019101162</v>
      </c>
    </row>
    <row r="8" spans="1:7">
      <c r="A8" s="227"/>
      <c r="B8" s="215">
        <v>30</v>
      </c>
      <c r="C8" s="216"/>
      <c r="D8" s="53">
        <v>800</v>
      </c>
      <c r="E8" s="231"/>
      <c r="F8" s="255"/>
      <c r="G8" s="257"/>
    </row>
    <row r="9" spans="1:7">
      <c r="A9" s="253" t="s">
        <v>1</v>
      </c>
      <c r="B9" s="253"/>
      <c r="C9" s="253"/>
      <c r="D9" s="253"/>
      <c r="E9" s="253"/>
      <c r="F9" s="253"/>
      <c r="G9" s="54">
        <f>SUM(G5:G8)</f>
        <v>3.0161240870347061</v>
      </c>
    </row>
    <row r="11" spans="1:7">
      <c r="A11" s="220" t="s">
        <v>123</v>
      </c>
      <c r="B11" s="221"/>
      <c r="C11" s="221"/>
      <c r="D11" s="221"/>
      <c r="E11" s="221"/>
      <c r="F11" s="221"/>
      <c r="G11" s="222"/>
    </row>
    <row r="12" spans="1:7">
      <c r="A12" s="241" t="s">
        <v>111</v>
      </c>
      <c r="B12" s="244" t="s">
        <v>112</v>
      </c>
      <c r="C12" s="245"/>
      <c r="D12" s="245"/>
      <c r="E12" s="246"/>
      <c r="F12" s="49" t="s">
        <v>113</v>
      </c>
      <c r="G12" s="50" t="s">
        <v>114</v>
      </c>
    </row>
    <row r="13" spans="1:7">
      <c r="A13" s="242"/>
      <c r="B13" s="247" t="s">
        <v>115</v>
      </c>
      <c r="C13" s="248"/>
      <c r="D13" s="248"/>
      <c r="E13" s="249"/>
      <c r="F13" s="49" t="s">
        <v>116</v>
      </c>
      <c r="G13" s="50" t="s">
        <v>117</v>
      </c>
    </row>
    <row r="14" spans="1:7">
      <c r="A14" s="243"/>
      <c r="B14" s="250" t="s">
        <v>118</v>
      </c>
      <c r="C14" s="251"/>
      <c r="D14" s="251"/>
      <c r="E14" s="252"/>
      <c r="F14" s="51" t="s">
        <v>119</v>
      </c>
      <c r="G14" s="52" t="s">
        <v>120</v>
      </c>
    </row>
    <row r="15" spans="1:7">
      <c r="A15" s="226" t="s">
        <v>121</v>
      </c>
      <c r="B15" s="238">
        <v>1</v>
      </c>
      <c r="C15" s="239"/>
      <c r="D15" s="240"/>
      <c r="E15" s="231">
        <f>B15/B16</f>
        <v>2.7777777777777779E-3</v>
      </c>
      <c r="F15" s="254">
        <f>ASG!D117</f>
        <v>2309.1513480996718</v>
      </c>
      <c r="G15" s="256">
        <f>F15*E15</f>
        <v>6.4143093002768667</v>
      </c>
    </row>
    <row r="16" spans="1:7">
      <c r="A16" s="227"/>
      <c r="B16" s="258">
        <v>360</v>
      </c>
      <c r="C16" s="224"/>
      <c r="D16" s="225"/>
      <c r="E16" s="231"/>
      <c r="F16" s="255"/>
      <c r="G16" s="257"/>
    </row>
    <row r="17" spans="1:7">
      <c r="A17" s="226" t="s">
        <v>122</v>
      </c>
      <c r="B17" s="228">
        <v>1</v>
      </c>
      <c r="C17" s="229"/>
      <c r="D17" s="230"/>
      <c r="E17" s="231">
        <f>B17/(B18*D18)</f>
        <v>9.2592592592592588E-5</v>
      </c>
      <c r="F17" s="254">
        <f>ENCARREGADO!D117</f>
        <v>3112.4376458427887</v>
      </c>
      <c r="G17" s="256">
        <f>F17*E17</f>
        <v>0.28818867091136929</v>
      </c>
    </row>
    <row r="18" spans="1:7">
      <c r="A18" s="227"/>
      <c r="B18" s="215">
        <v>30</v>
      </c>
      <c r="C18" s="216"/>
      <c r="D18" s="53">
        <v>360</v>
      </c>
      <c r="E18" s="231"/>
      <c r="F18" s="255"/>
      <c r="G18" s="257"/>
    </row>
    <row r="19" spans="1:7">
      <c r="A19" s="253" t="s">
        <v>1</v>
      </c>
      <c r="B19" s="253"/>
      <c r="C19" s="253"/>
      <c r="D19" s="253"/>
      <c r="E19" s="253"/>
      <c r="F19" s="253"/>
      <c r="G19" s="54">
        <f>SUM(G15:G18)</f>
        <v>6.7024979711882358</v>
      </c>
    </row>
    <row r="21" spans="1:7">
      <c r="A21" s="220" t="s">
        <v>124</v>
      </c>
      <c r="B21" s="221"/>
      <c r="C21" s="221"/>
      <c r="D21" s="221"/>
      <c r="E21" s="221"/>
      <c r="F21" s="221"/>
      <c r="G21" s="222"/>
    </row>
    <row r="22" spans="1:7">
      <c r="A22" s="241" t="s">
        <v>111</v>
      </c>
      <c r="B22" s="244" t="s">
        <v>112</v>
      </c>
      <c r="C22" s="245"/>
      <c r="D22" s="245"/>
      <c r="E22" s="246"/>
      <c r="F22" s="49" t="s">
        <v>113</v>
      </c>
      <c r="G22" s="50" t="s">
        <v>114</v>
      </c>
    </row>
    <row r="23" spans="1:7">
      <c r="A23" s="242"/>
      <c r="B23" s="247" t="s">
        <v>115</v>
      </c>
      <c r="C23" s="248"/>
      <c r="D23" s="248"/>
      <c r="E23" s="249"/>
      <c r="F23" s="49" t="s">
        <v>116</v>
      </c>
      <c r="G23" s="50" t="s">
        <v>117</v>
      </c>
    </row>
    <row r="24" spans="1:7">
      <c r="A24" s="243"/>
      <c r="B24" s="250" t="s">
        <v>118</v>
      </c>
      <c r="C24" s="251"/>
      <c r="D24" s="251"/>
      <c r="E24" s="252"/>
      <c r="F24" s="51" t="s">
        <v>119</v>
      </c>
      <c r="G24" s="52" t="s">
        <v>120</v>
      </c>
    </row>
    <row r="25" spans="1:7">
      <c r="A25" s="226" t="s">
        <v>121</v>
      </c>
      <c r="B25" s="238">
        <v>1</v>
      </c>
      <c r="C25" s="239"/>
      <c r="D25" s="240"/>
      <c r="E25" s="231">
        <f>B25/B26</f>
        <v>1E-3</v>
      </c>
      <c r="F25" s="254">
        <f>ASG!D117</f>
        <v>2309.1513480996718</v>
      </c>
      <c r="G25" s="256">
        <f>F25*E25</f>
        <v>2.3091513480996717</v>
      </c>
    </row>
    <row r="26" spans="1:7">
      <c r="A26" s="227"/>
      <c r="B26" s="258">
        <v>1000</v>
      </c>
      <c r="C26" s="224"/>
      <c r="D26" s="225"/>
      <c r="E26" s="231"/>
      <c r="F26" s="255"/>
      <c r="G26" s="257"/>
    </row>
    <row r="27" spans="1:7">
      <c r="A27" s="226" t="s">
        <v>122</v>
      </c>
      <c r="B27" s="228">
        <v>1</v>
      </c>
      <c r="C27" s="229"/>
      <c r="D27" s="230"/>
      <c r="E27" s="231">
        <f>B27/(B28*D28)</f>
        <v>3.3333333333333335E-5</v>
      </c>
      <c r="F27" s="254">
        <f>ENCARREGADO!D117</f>
        <v>3112.4376458427887</v>
      </c>
      <c r="G27" s="256">
        <f>F27*E27</f>
        <v>0.10374792152809297</v>
      </c>
    </row>
    <row r="28" spans="1:7">
      <c r="A28" s="227"/>
      <c r="B28" s="215">
        <v>30</v>
      </c>
      <c r="C28" s="216"/>
      <c r="D28" s="53">
        <v>1000</v>
      </c>
      <c r="E28" s="231"/>
      <c r="F28" s="255"/>
      <c r="G28" s="257"/>
    </row>
    <row r="29" spans="1:7">
      <c r="A29" s="253" t="s">
        <v>1</v>
      </c>
      <c r="B29" s="253"/>
      <c r="C29" s="253"/>
      <c r="D29" s="253"/>
      <c r="E29" s="253"/>
      <c r="F29" s="253"/>
      <c r="G29" s="54">
        <f>SUM(G25:G28)</f>
        <v>2.4128992696277645</v>
      </c>
    </row>
    <row r="31" spans="1:7">
      <c r="A31" s="220" t="s">
        <v>125</v>
      </c>
      <c r="B31" s="221"/>
      <c r="C31" s="221"/>
      <c r="D31" s="221"/>
      <c r="E31" s="221"/>
      <c r="F31" s="221"/>
      <c r="G31" s="222"/>
    </row>
    <row r="32" spans="1:7">
      <c r="A32" s="241" t="s">
        <v>111</v>
      </c>
      <c r="B32" s="244" t="s">
        <v>112</v>
      </c>
      <c r="C32" s="245"/>
      <c r="D32" s="245"/>
      <c r="E32" s="246"/>
      <c r="F32" s="49" t="s">
        <v>113</v>
      </c>
      <c r="G32" s="50" t="s">
        <v>114</v>
      </c>
    </row>
    <row r="33" spans="1:7">
      <c r="A33" s="242"/>
      <c r="B33" s="247" t="s">
        <v>115</v>
      </c>
      <c r="C33" s="248"/>
      <c r="D33" s="248"/>
      <c r="E33" s="249"/>
      <c r="F33" s="49" t="s">
        <v>116</v>
      </c>
      <c r="G33" s="50" t="s">
        <v>117</v>
      </c>
    </row>
    <row r="34" spans="1:7">
      <c r="A34" s="243"/>
      <c r="B34" s="250" t="s">
        <v>118</v>
      </c>
      <c r="C34" s="251"/>
      <c r="D34" s="251"/>
      <c r="E34" s="252"/>
      <c r="F34" s="51" t="s">
        <v>119</v>
      </c>
      <c r="G34" s="52" t="s">
        <v>120</v>
      </c>
    </row>
    <row r="35" spans="1:7">
      <c r="A35" s="226" t="s">
        <v>121</v>
      </c>
      <c r="B35" s="238">
        <v>1</v>
      </c>
      <c r="C35" s="239"/>
      <c r="D35" s="240"/>
      <c r="E35" s="231">
        <f>B35/B36</f>
        <v>5.0000000000000001E-3</v>
      </c>
      <c r="F35" s="254">
        <f>ASG!D117</f>
        <v>2309.1513480996718</v>
      </c>
      <c r="G35" s="256">
        <f>F35*E35</f>
        <v>11.54575674049836</v>
      </c>
    </row>
    <row r="36" spans="1:7">
      <c r="A36" s="227"/>
      <c r="B36" s="258">
        <v>200</v>
      </c>
      <c r="C36" s="224"/>
      <c r="D36" s="225"/>
      <c r="E36" s="231"/>
      <c r="F36" s="255"/>
      <c r="G36" s="257"/>
    </row>
    <row r="37" spans="1:7">
      <c r="A37" s="226" t="s">
        <v>122</v>
      </c>
      <c r="B37" s="228">
        <v>1</v>
      </c>
      <c r="C37" s="229"/>
      <c r="D37" s="230"/>
      <c r="E37" s="231">
        <f>B37/(B38*D38)</f>
        <v>1.6666666666666666E-4</v>
      </c>
      <c r="F37" s="254">
        <f>ENCARREGADO!D117</f>
        <v>3112.4376458427887</v>
      </c>
      <c r="G37" s="256">
        <f>F37*E37</f>
        <v>0.51873960764046478</v>
      </c>
    </row>
    <row r="38" spans="1:7">
      <c r="A38" s="227"/>
      <c r="B38" s="215">
        <v>30</v>
      </c>
      <c r="C38" s="216"/>
      <c r="D38" s="53">
        <v>200</v>
      </c>
      <c r="E38" s="231"/>
      <c r="F38" s="255"/>
      <c r="G38" s="257"/>
    </row>
    <row r="39" spans="1:7">
      <c r="A39" s="253" t="s">
        <v>1</v>
      </c>
      <c r="B39" s="253"/>
      <c r="C39" s="253"/>
      <c r="D39" s="253"/>
      <c r="E39" s="253"/>
      <c r="F39" s="253"/>
      <c r="G39" s="54">
        <f>SUM(G35:G38)</f>
        <v>12.064496348138825</v>
      </c>
    </row>
    <row r="41" spans="1:7">
      <c r="A41" s="220" t="s">
        <v>126</v>
      </c>
      <c r="B41" s="221"/>
      <c r="C41" s="221"/>
      <c r="D41" s="221"/>
      <c r="E41" s="221"/>
      <c r="F41" s="221"/>
      <c r="G41" s="222"/>
    </row>
    <row r="42" spans="1:7">
      <c r="A42" s="241" t="s">
        <v>111</v>
      </c>
      <c r="B42" s="244" t="s">
        <v>112</v>
      </c>
      <c r="C42" s="245"/>
      <c r="D42" s="245"/>
      <c r="E42" s="246"/>
      <c r="F42" s="49" t="s">
        <v>113</v>
      </c>
      <c r="G42" s="50" t="s">
        <v>114</v>
      </c>
    </row>
    <row r="43" spans="1:7">
      <c r="A43" s="242"/>
      <c r="B43" s="247" t="s">
        <v>115</v>
      </c>
      <c r="C43" s="248"/>
      <c r="D43" s="248"/>
      <c r="E43" s="249"/>
      <c r="F43" s="49" t="s">
        <v>116</v>
      </c>
      <c r="G43" s="50" t="s">
        <v>117</v>
      </c>
    </row>
    <row r="44" spans="1:7">
      <c r="A44" s="243"/>
      <c r="B44" s="250" t="s">
        <v>118</v>
      </c>
      <c r="C44" s="251"/>
      <c r="D44" s="251"/>
      <c r="E44" s="252"/>
      <c r="F44" s="51" t="s">
        <v>119</v>
      </c>
      <c r="G44" s="52" t="s">
        <v>120</v>
      </c>
    </row>
    <row r="45" spans="1:7">
      <c r="A45" s="226" t="s">
        <v>121</v>
      </c>
      <c r="B45" s="238">
        <v>1</v>
      </c>
      <c r="C45" s="239"/>
      <c r="D45" s="240"/>
      <c r="E45" s="231">
        <f>B45/B46</f>
        <v>1.6666666666666666E-4</v>
      </c>
      <c r="F45" s="254">
        <f>ASG!D117</f>
        <v>2309.1513480996718</v>
      </c>
      <c r="G45" s="256">
        <f>F45*E45</f>
        <v>0.38485855801661195</v>
      </c>
    </row>
    <row r="46" spans="1:7">
      <c r="A46" s="227"/>
      <c r="B46" s="258">
        <v>6000</v>
      </c>
      <c r="C46" s="224"/>
      <c r="D46" s="225"/>
      <c r="E46" s="231"/>
      <c r="F46" s="255"/>
      <c r="G46" s="257"/>
    </row>
    <row r="47" spans="1:7">
      <c r="A47" s="226" t="s">
        <v>122</v>
      </c>
      <c r="B47" s="228">
        <v>1</v>
      </c>
      <c r="C47" s="229"/>
      <c r="D47" s="230"/>
      <c r="E47" s="231">
        <f>B47/(B48*D48)</f>
        <v>5.5555555555555558E-6</v>
      </c>
      <c r="F47" s="254">
        <f>ENCARREGADO!D117</f>
        <v>3112.4376458427887</v>
      </c>
      <c r="G47" s="256">
        <f>F47*E47</f>
        <v>1.729132025468216E-2</v>
      </c>
    </row>
    <row r="48" spans="1:7">
      <c r="A48" s="227"/>
      <c r="B48" s="215">
        <v>30</v>
      </c>
      <c r="C48" s="216"/>
      <c r="D48" s="53">
        <v>6000</v>
      </c>
      <c r="E48" s="231"/>
      <c r="F48" s="255"/>
      <c r="G48" s="257"/>
    </row>
    <row r="49" spans="1:10">
      <c r="A49" s="253" t="s">
        <v>1</v>
      </c>
      <c r="B49" s="253"/>
      <c r="C49" s="253"/>
      <c r="D49" s="253"/>
      <c r="E49" s="253"/>
      <c r="F49" s="253"/>
      <c r="G49" s="54">
        <f>SUM(G45:G48)</f>
        <v>0.40214987827129411</v>
      </c>
    </row>
    <row r="51" spans="1:10">
      <c r="A51" s="220" t="s">
        <v>127</v>
      </c>
      <c r="B51" s="221"/>
      <c r="C51" s="221"/>
      <c r="D51" s="221"/>
      <c r="E51" s="221"/>
      <c r="F51" s="221"/>
      <c r="G51" s="221"/>
      <c r="H51" s="221"/>
      <c r="I51" s="221"/>
      <c r="J51" s="222"/>
    </row>
    <row r="52" spans="1:10">
      <c r="A52" s="241" t="s">
        <v>111</v>
      </c>
      <c r="B52" s="244" t="s">
        <v>112</v>
      </c>
      <c r="C52" s="245"/>
      <c r="D52" s="245"/>
      <c r="E52" s="246"/>
      <c r="F52" s="55" t="s">
        <v>113</v>
      </c>
      <c r="G52" s="56" t="s">
        <v>128</v>
      </c>
      <c r="H52" s="57" t="s">
        <v>129</v>
      </c>
      <c r="I52" s="57" t="s">
        <v>130</v>
      </c>
      <c r="J52" s="58" t="s">
        <v>131</v>
      </c>
    </row>
    <row r="53" spans="1:10" ht="25.5">
      <c r="A53" s="242"/>
      <c r="B53" s="247" t="s">
        <v>115</v>
      </c>
      <c r="C53" s="248"/>
      <c r="D53" s="248"/>
      <c r="E53" s="249"/>
      <c r="F53" s="59" t="s">
        <v>132</v>
      </c>
      <c r="G53" s="60" t="s">
        <v>133</v>
      </c>
      <c r="H53" s="61" t="s">
        <v>134</v>
      </c>
      <c r="I53" s="49" t="s">
        <v>116</v>
      </c>
      <c r="J53" s="62" t="s">
        <v>117</v>
      </c>
    </row>
    <row r="54" spans="1:10">
      <c r="A54" s="243"/>
      <c r="B54" s="250" t="s">
        <v>118</v>
      </c>
      <c r="C54" s="251"/>
      <c r="D54" s="251"/>
      <c r="E54" s="252"/>
      <c r="F54" s="63" t="s">
        <v>135</v>
      </c>
      <c r="G54" s="64" t="s">
        <v>135</v>
      </c>
      <c r="H54" s="52" t="s">
        <v>136</v>
      </c>
      <c r="I54" s="51" t="s">
        <v>119</v>
      </c>
      <c r="J54" s="65" t="s">
        <v>120</v>
      </c>
    </row>
    <row r="55" spans="1:10">
      <c r="A55" s="226" t="s">
        <v>121</v>
      </c>
      <c r="B55" s="238">
        <v>1</v>
      </c>
      <c r="C55" s="239"/>
      <c r="D55" s="240"/>
      <c r="E55" s="231">
        <f>B55/B56</f>
        <v>3.3333333333333335E-3</v>
      </c>
      <c r="F55" s="232">
        <v>16</v>
      </c>
      <c r="G55" s="234" t="s">
        <v>137</v>
      </c>
      <c r="H55" s="236">
        <f>E55*F55*(1/188.76)</f>
        <v>2.8254573709119167E-4</v>
      </c>
      <c r="I55" s="213">
        <f>ASG!D117</f>
        <v>2309.1513480996718</v>
      </c>
      <c r="J55" s="213">
        <f>I55*H55</f>
        <v>0.65244086970394066</v>
      </c>
    </row>
    <row r="56" spans="1:10">
      <c r="A56" s="227"/>
      <c r="B56" s="223">
        <v>300</v>
      </c>
      <c r="C56" s="224"/>
      <c r="D56" s="225"/>
      <c r="E56" s="231"/>
      <c r="F56" s="233"/>
      <c r="G56" s="235"/>
      <c r="H56" s="237"/>
      <c r="I56" s="214"/>
      <c r="J56" s="214"/>
    </row>
    <row r="57" spans="1:10">
      <c r="A57" s="226" t="s">
        <v>122</v>
      </c>
      <c r="B57" s="228">
        <v>1</v>
      </c>
      <c r="C57" s="229"/>
      <c r="D57" s="230"/>
      <c r="E57" s="231">
        <f>B57/(B58*D58)</f>
        <v>1.1111111111111112E-4</v>
      </c>
      <c r="F57" s="232">
        <v>16</v>
      </c>
      <c r="G57" s="234" t="s">
        <v>137</v>
      </c>
      <c r="H57" s="236">
        <f>E57*F57*(1/188.76)</f>
        <v>9.418191236373056E-6</v>
      </c>
      <c r="I57" s="213">
        <f>ENCARREGADO!D117</f>
        <v>3112.4376458427887</v>
      </c>
      <c r="J57" s="213">
        <f>I57*H57</f>
        <v>2.9313532959834139E-2</v>
      </c>
    </row>
    <row r="58" spans="1:10">
      <c r="A58" s="227"/>
      <c r="B58" s="215">
        <v>30</v>
      </c>
      <c r="C58" s="216"/>
      <c r="D58" s="53">
        <v>300</v>
      </c>
      <c r="E58" s="231"/>
      <c r="F58" s="233"/>
      <c r="G58" s="235"/>
      <c r="H58" s="237"/>
      <c r="I58" s="214"/>
      <c r="J58" s="214"/>
    </row>
    <row r="59" spans="1:10">
      <c r="A59" s="217" t="s">
        <v>1</v>
      </c>
      <c r="B59" s="218"/>
      <c r="C59" s="218"/>
      <c r="D59" s="218"/>
      <c r="E59" s="218"/>
      <c r="F59" s="218"/>
      <c r="G59" s="218"/>
      <c r="H59" s="218"/>
      <c r="I59" s="219"/>
      <c r="J59" s="54">
        <f>SUM(J55:J58)</f>
        <v>0.68175440266377485</v>
      </c>
    </row>
    <row r="61" spans="1:10">
      <c r="A61" s="220" t="s">
        <v>138</v>
      </c>
      <c r="B61" s="221"/>
      <c r="C61" s="221"/>
      <c r="D61" s="221"/>
      <c r="E61" s="221"/>
      <c r="F61" s="221"/>
      <c r="G61" s="221"/>
      <c r="H61" s="221"/>
      <c r="I61" s="221"/>
      <c r="J61" s="222"/>
    </row>
    <row r="62" spans="1:10">
      <c r="A62" s="241" t="s">
        <v>111</v>
      </c>
      <c r="B62" s="244" t="s">
        <v>112</v>
      </c>
      <c r="C62" s="245"/>
      <c r="D62" s="245"/>
      <c r="E62" s="246"/>
      <c r="F62" s="55" t="s">
        <v>113</v>
      </c>
      <c r="G62" s="56" t="s">
        <v>128</v>
      </c>
      <c r="H62" s="57" t="s">
        <v>129</v>
      </c>
      <c r="I62" s="57" t="s">
        <v>130</v>
      </c>
      <c r="J62" s="58" t="s">
        <v>131</v>
      </c>
    </row>
    <row r="63" spans="1:10" ht="25.5">
      <c r="A63" s="242"/>
      <c r="B63" s="247" t="s">
        <v>115</v>
      </c>
      <c r="C63" s="248"/>
      <c r="D63" s="248"/>
      <c r="E63" s="249"/>
      <c r="F63" s="59" t="s">
        <v>132</v>
      </c>
      <c r="G63" s="60" t="s">
        <v>133</v>
      </c>
      <c r="H63" s="61" t="s">
        <v>134</v>
      </c>
      <c r="I63" s="49" t="s">
        <v>116</v>
      </c>
      <c r="J63" s="62" t="s">
        <v>117</v>
      </c>
    </row>
    <row r="64" spans="1:10">
      <c r="A64" s="243"/>
      <c r="B64" s="250" t="s">
        <v>118</v>
      </c>
      <c r="C64" s="251"/>
      <c r="D64" s="251"/>
      <c r="E64" s="252"/>
      <c r="F64" s="63" t="s">
        <v>135</v>
      </c>
      <c r="G64" s="64" t="s">
        <v>135</v>
      </c>
      <c r="H64" s="52" t="s">
        <v>136</v>
      </c>
      <c r="I64" s="51" t="s">
        <v>135</v>
      </c>
      <c r="J64" s="52"/>
    </row>
    <row r="65" spans="1:13">
      <c r="A65" s="226" t="s">
        <v>121</v>
      </c>
      <c r="B65" s="238">
        <v>1</v>
      </c>
      <c r="C65" s="239"/>
      <c r="D65" s="240"/>
      <c r="E65" s="231">
        <f>B65/B66</f>
        <v>3.3333333333333335E-3</v>
      </c>
      <c r="F65" s="232">
        <v>16</v>
      </c>
      <c r="G65" s="234" t="s">
        <v>137</v>
      </c>
      <c r="H65" s="236">
        <f>E65*F65*(1/188.76)</f>
        <v>2.8254573709119167E-4</v>
      </c>
      <c r="I65" s="213">
        <f>ASG!D117</f>
        <v>2309.1513480996718</v>
      </c>
      <c r="J65" s="213">
        <f>I65*H65</f>
        <v>0.65244086970394066</v>
      </c>
    </row>
    <row r="66" spans="1:13">
      <c r="A66" s="227"/>
      <c r="B66" s="223">
        <v>300</v>
      </c>
      <c r="C66" s="224"/>
      <c r="D66" s="225"/>
      <c r="E66" s="231"/>
      <c r="F66" s="233"/>
      <c r="G66" s="235"/>
      <c r="H66" s="237"/>
      <c r="I66" s="214"/>
      <c r="J66" s="214"/>
    </row>
    <row r="67" spans="1:13">
      <c r="A67" s="226" t="s">
        <v>122</v>
      </c>
      <c r="B67" s="228">
        <v>1</v>
      </c>
      <c r="C67" s="229"/>
      <c r="D67" s="230"/>
      <c r="E67" s="231">
        <f>B67/(B68*D68)</f>
        <v>1.1111111111111112E-4</v>
      </c>
      <c r="F67" s="232">
        <v>16</v>
      </c>
      <c r="G67" s="234" t="s">
        <v>137</v>
      </c>
      <c r="H67" s="236">
        <f>E67*F67*(1/188.76)</f>
        <v>9.418191236373056E-6</v>
      </c>
      <c r="I67" s="213">
        <f>ENCARREGADO!D117</f>
        <v>3112.4376458427887</v>
      </c>
      <c r="J67" s="213">
        <f>I67*H67</f>
        <v>2.9313532959834139E-2</v>
      </c>
    </row>
    <row r="68" spans="1:13">
      <c r="A68" s="227"/>
      <c r="B68" s="215">
        <v>30</v>
      </c>
      <c r="C68" s="216"/>
      <c r="D68" s="53">
        <v>300</v>
      </c>
      <c r="E68" s="231"/>
      <c r="F68" s="233"/>
      <c r="G68" s="235"/>
      <c r="H68" s="237"/>
      <c r="I68" s="214"/>
      <c r="J68" s="214"/>
    </row>
    <row r="69" spans="1:13">
      <c r="A69" s="217" t="s">
        <v>1</v>
      </c>
      <c r="B69" s="218"/>
      <c r="C69" s="218"/>
      <c r="D69" s="218"/>
      <c r="E69" s="218"/>
      <c r="F69" s="218"/>
      <c r="G69" s="218"/>
      <c r="H69" s="218"/>
      <c r="I69" s="219"/>
      <c r="J69" s="54">
        <f>SUM(J65:J68)</f>
        <v>0.68175440266377485</v>
      </c>
      <c r="M69" s="71"/>
    </row>
    <row r="72" spans="1:13">
      <c r="A72" s="220" t="s">
        <v>139</v>
      </c>
      <c r="B72" s="221"/>
      <c r="C72" s="221"/>
      <c r="D72" s="221"/>
      <c r="E72" s="221"/>
      <c r="F72" s="221"/>
      <c r="G72" s="221"/>
      <c r="H72" s="221"/>
      <c r="I72" s="221"/>
      <c r="J72" s="222"/>
    </row>
    <row r="73" spans="1:13">
      <c r="A73" s="208"/>
      <c r="B73" s="210"/>
      <c r="C73" s="203" t="s">
        <v>140</v>
      </c>
      <c r="D73" s="203"/>
      <c r="E73" s="203"/>
      <c r="F73" s="66" t="s">
        <v>141</v>
      </c>
      <c r="G73" s="66" t="s">
        <v>142</v>
      </c>
      <c r="H73" s="203" t="s">
        <v>143</v>
      </c>
      <c r="I73" s="203"/>
      <c r="J73" s="66" t="s">
        <v>144</v>
      </c>
    </row>
    <row r="74" spans="1:13">
      <c r="A74" s="67">
        <v>1</v>
      </c>
      <c r="B74" s="68"/>
      <c r="C74" s="203" t="s">
        <v>145</v>
      </c>
      <c r="D74" s="203"/>
      <c r="E74" s="203"/>
      <c r="F74" s="66" t="s">
        <v>146</v>
      </c>
      <c r="G74" s="66">
        <v>16680</v>
      </c>
      <c r="H74" s="204">
        <f>+G9</f>
        <v>3.0161240870347061</v>
      </c>
      <c r="I74" s="204"/>
      <c r="J74" s="69">
        <f>+H74*G74</f>
        <v>50308.949771738895</v>
      </c>
    </row>
    <row r="75" spans="1:13">
      <c r="A75" s="67">
        <v>2</v>
      </c>
      <c r="B75" s="68"/>
      <c r="C75" s="203" t="s">
        <v>147</v>
      </c>
      <c r="D75" s="203"/>
      <c r="E75" s="203"/>
      <c r="F75" s="66" t="s">
        <v>146</v>
      </c>
      <c r="G75" s="66">
        <v>6000</v>
      </c>
      <c r="H75" s="204">
        <f>G19</f>
        <v>6.7024979711882358</v>
      </c>
      <c r="I75" s="204"/>
      <c r="J75" s="69">
        <f t="shared" ref="J75:J81" si="0">+H75*G75</f>
        <v>40214.987827129415</v>
      </c>
    </row>
    <row r="76" spans="1:13">
      <c r="A76" s="67">
        <v>3</v>
      </c>
      <c r="B76" s="68"/>
      <c r="C76" s="212" t="s">
        <v>148</v>
      </c>
      <c r="D76" s="211"/>
      <c r="E76" s="211"/>
      <c r="F76" s="66" t="s">
        <v>146</v>
      </c>
      <c r="G76" s="66">
        <v>14400</v>
      </c>
      <c r="H76" s="204">
        <f>G29</f>
        <v>2.4128992696277645</v>
      </c>
      <c r="I76" s="204"/>
      <c r="J76" s="69">
        <f t="shared" si="0"/>
        <v>34745.749482639811</v>
      </c>
    </row>
    <row r="77" spans="1:13">
      <c r="A77" s="67">
        <v>4</v>
      </c>
      <c r="B77" s="68"/>
      <c r="C77" s="203" t="s">
        <v>149</v>
      </c>
      <c r="D77" s="203"/>
      <c r="E77" s="203"/>
      <c r="F77" s="66" t="s">
        <v>146</v>
      </c>
      <c r="G77" s="66">
        <v>3720</v>
      </c>
      <c r="H77" s="204">
        <f>G39</f>
        <v>12.064496348138825</v>
      </c>
      <c r="I77" s="204"/>
      <c r="J77" s="69">
        <f t="shared" si="0"/>
        <v>44879.926415076428</v>
      </c>
    </row>
    <row r="78" spans="1:13">
      <c r="A78" s="67">
        <v>5</v>
      </c>
      <c r="B78" s="68"/>
      <c r="C78" s="211" t="s">
        <v>150</v>
      </c>
      <c r="D78" s="211"/>
      <c r="E78" s="211"/>
      <c r="F78" s="66" t="s">
        <v>146</v>
      </c>
      <c r="G78" s="66">
        <v>72000</v>
      </c>
      <c r="H78" s="204">
        <f>G49</f>
        <v>0.40214987827129411</v>
      </c>
      <c r="I78" s="204"/>
      <c r="J78" s="69">
        <f t="shared" si="0"/>
        <v>28954.791235533175</v>
      </c>
    </row>
    <row r="79" spans="1:13">
      <c r="A79" s="67">
        <v>6</v>
      </c>
      <c r="B79" s="68"/>
      <c r="C79" s="211" t="s">
        <v>151</v>
      </c>
      <c r="D79" s="211"/>
      <c r="E79" s="211"/>
      <c r="F79" s="66" t="s">
        <v>146</v>
      </c>
      <c r="G79" s="66">
        <v>1680</v>
      </c>
      <c r="H79" s="204">
        <f>J59</f>
        <v>0.68175440266377485</v>
      </c>
      <c r="I79" s="204"/>
      <c r="J79" s="69">
        <f t="shared" si="0"/>
        <v>1145.3473964751417</v>
      </c>
    </row>
    <row r="80" spans="1:13">
      <c r="A80" s="67">
        <v>7</v>
      </c>
      <c r="B80" s="68"/>
      <c r="C80" s="203" t="s">
        <v>152</v>
      </c>
      <c r="D80" s="203"/>
      <c r="E80" s="203"/>
      <c r="F80" s="66" t="s">
        <v>146</v>
      </c>
      <c r="G80" s="66">
        <v>3552</v>
      </c>
      <c r="H80" s="204">
        <f>J69</f>
        <v>0.68175440266377485</v>
      </c>
      <c r="I80" s="204"/>
      <c r="J80" s="69">
        <f t="shared" si="0"/>
        <v>2421.5916382617283</v>
      </c>
    </row>
    <row r="81" spans="1:10">
      <c r="A81" s="205">
        <v>8</v>
      </c>
      <c r="B81" s="206"/>
      <c r="C81" s="203" t="s">
        <v>153</v>
      </c>
      <c r="D81" s="203"/>
      <c r="E81" s="203"/>
      <c r="F81" s="66" t="s">
        <v>154</v>
      </c>
      <c r="G81" s="66">
        <v>12</v>
      </c>
      <c r="H81" s="207"/>
      <c r="I81" s="203"/>
      <c r="J81" s="69">
        <f t="shared" si="0"/>
        <v>0</v>
      </c>
    </row>
    <row r="82" spans="1:10">
      <c r="A82" s="208"/>
      <c r="B82" s="209"/>
      <c r="C82" s="209"/>
      <c r="D82" s="209"/>
      <c r="E82" s="209"/>
      <c r="F82" s="209"/>
      <c r="G82" s="209"/>
      <c r="H82" s="209"/>
      <c r="I82" s="210"/>
      <c r="J82" s="70">
        <f>SUM(J74:J81)</f>
        <v>202671.34376685455</v>
      </c>
    </row>
  </sheetData>
  <mergeCells count="160">
    <mergeCell ref="A1:G1"/>
    <mergeCell ref="A2:A4"/>
    <mergeCell ref="B2:E2"/>
    <mergeCell ref="B3:E3"/>
    <mergeCell ref="B4:E4"/>
    <mergeCell ref="A5:A6"/>
    <mergeCell ref="B5:D5"/>
    <mergeCell ref="E5:E6"/>
    <mergeCell ref="F5:F6"/>
    <mergeCell ref="G5:G6"/>
    <mergeCell ref="A9:F9"/>
    <mergeCell ref="A11:G11"/>
    <mergeCell ref="A12:A14"/>
    <mergeCell ref="B12:E12"/>
    <mergeCell ref="B13:E13"/>
    <mergeCell ref="B14:E14"/>
    <mergeCell ref="B6:D6"/>
    <mergeCell ref="A7:A8"/>
    <mergeCell ref="B7:D7"/>
    <mergeCell ref="E7:E8"/>
    <mergeCell ref="F7:F8"/>
    <mergeCell ref="G7:G8"/>
    <mergeCell ref="B8:C8"/>
    <mergeCell ref="A17:A18"/>
    <mergeCell ref="B17:D17"/>
    <mergeCell ref="E17:E18"/>
    <mergeCell ref="F17:F18"/>
    <mergeCell ref="G17:G18"/>
    <mergeCell ref="B18:C18"/>
    <mergeCell ref="A15:A16"/>
    <mergeCell ref="B15:D15"/>
    <mergeCell ref="E15:E16"/>
    <mergeCell ref="F15:F16"/>
    <mergeCell ref="G15:G16"/>
    <mergeCell ref="B16:D16"/>
    <mergeCell ref="A25:A26"/>
    <mergeCell ref="B25:D25"/>
    <mergeCell ref="E25:E26"/>
    <mergeCell ref="F25:F26"/>
    <mergeCell ref="G25:G26"/>
    <mergeCell ref="B26:D26"/>
    <mergeCell ref="A19:F19"/>
    <mergeCell ref="A21:G21"/>
    <mergeCell ref="A22:A24"/>
    <mergeCell ref="B22:E22"/>
    <mergeCell ref="B23:E23"/>
    <mergeCell ref="B24:E24"/>
    <mergeCell ref="A29:F29"/>
    <mergeCell ref="A31:G31"/>
    <mergeCell ref="A32:A34"/>
    <mergeCell ref="B32:E32"/>
    <mergeCell ref="B33:E33"/>
    <mergeCell ref="B34:E34"/>
    <mergeCell ref="A27:A28"/>
    <mergeCell ref="B27:D27"/>
    <mergeCell ref="E27:E28"/>
    <mergeCell ref="F27:F28"/>
    <mergeCell ref="G27:G28"/>
    <mergeCell ref="B28:C28"/>
    <mergeCell ref="A37:A38"/>
    <mergeCell ref="B37:D37"/>
    <mergeCell ref="E37:E38"/>
    <mergeCell ref="F37:F38"/>
    <mergeCell ref="G37:G38"/>
    <mergeCell ref="B38:C38"/>
    <mergeCell ref="A35:A36"/>
    <mergeCell ref="B35:D35"/>
    <mergeCell ref="E35:E36"/>
    <mergeCell ref="F35:F36"/>
    <mergeCell ref="G35:G36"/>
    <mergeCell ref="B36:D36"/>
    <mergeCell ref="A45:A46"/>
    <mergeCell ref="B45:D45"/>
    <mergeCell ref="E45:E46"/>
    <mergeCell ref="F45:F46"/>
    <mergeCell ref="G45:G46"/>
    <mergeCell ref="B46:D46"/>
    <mergeCell ref="A39:F39"/>
    <mergeCell ref="A41:G41"/>
    <mergeCell ref="A42:A44"/>
    <mergeCell ref="B42:E42"/>
    <mergeCell ref="B43:E43"/>
    <mergeCell ref="B44:E44"/>
    <mergeCell ref="A49:F49"/>
    <mergeCell ref="A51:J51"/>
    <mergeCell ref="A52:A54"/>
    <mergeCell ref="B52:E52"/>
    <mergeCell ref="B53:E53"/>
    <mergeCell ref="B54:E54"/>
    <mergeCell ref="A47:A48"/>
    <mergeCell ref="B47:D47"/>
    <mergeCell ref="E47:E48"/>
    <mergeCell ref="F47:F48"/>
    <mergeCell ref="G47:G48"/>
    <mergeCell ref="B48:C48"/>
    <mergeCell ref="J57:J58"/>
    <mergeCell ref="B58:C58"/>
    <mergeCell ref="A59:I59"/>
    <mergeCell ref="A61:J61"/>
    <mergeCell ref="A62:A64"/>
    <mergeCell ref="B62:E62"/>
    <mergeCell ref="B63:E63"/>
    <mergeCell ref="B64:E64"/>
    <mergeCell ref="I55:I56"/>
    <mergeCell ref="J55:J56"/>
    <mergeCell ref="B56:D56"/>
    <mergeCell ref="A57:A58"/>
    <mergeCell ref="B57:D57"/>
    <mergeCell ref="E57:E58"/>
    <mergeCell ref="F57:F58"/>
    <mergeCell ref="G57:G58"/>
    <mergeCell ref="H57:H58"/>
    <mergeCell ref="I57:I58"/>
    <mergeCell ref="A55:A56"/>
    <mergeCell ref="B55:D55"/>
    <mergeCell ref="E55:E56"/>
    <mergeCell ref="F55:F56"/>
    <mergeCell ref="G55:G56"/>
    <mergeCell ref="H55:H56"/>
    <mergeCell ref="I65:I66"/>
    <mergeCell ref="J65:J66"/>
    <mergeCell ref="B66:D66"/>
    <mergeCell ref="A67:A68"/>
    <mergeCell ref="B67:D67"/>
    <mergeCell ref="E67:E68"/>
    <mergeCell ref="F67:F68"/>
    <mergeCell ref="G67:G68"/>
    <mergeCell ref="H67:H68"/>
    <mergeCell ref="I67:I68"/>
    <mergeCell ref="A65:A66"/>
    <mergeCell ref="B65:D65"/>
    <mergeCell ref="E65:E66"/>
    <mergeCell ref="F65:F66"/>
    <mergeCell ref="G65:G66"/>
    <mergeCell ref="H65:H66"/>
    <mergeCell ref="C74:E74"/>
    <mergeCell ref="H74:I74"/>
    <mergeCell ref="C75:E75"/>
    <mergeCell ref="H75:I75"/>
    <mergeCell ref="C76:E76"/>
    <mergeCell ref="H76:I76"/>
    <mergeCell ref="J67:J68"/>
    <mergeCell ref="B68:C68"/>
    <mergeCell ref="A69:I69"/>
    <mergeCell ref="A72:J72"/>
    <mergeCell ref="A73:B73"/>
    <mergeCell ref="C73:E73"/>
    <mergeCell ref="H73:I73"/>
    <mergeCell ref="C80:E80"/>
    <mergeCell ref="H80:I80"/>
    <mergeCell ref="A81:B81"/>
    <mergeCell ref="C81:E81"/>
    <mergeCell ref="H81:I81"/>
    <mergeCell ref="A82:I82"/>
    <mergeCell ref="C77:E77"/>
    <mergeCell ref="H77:I77"/>
    <mergeCell ref="C78:E78"/>
    <mergeCell ref="H78:I78"/>
    <mergeCell ref="C79:E79"/>
    <mergeCell ref="H79:I7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6</vt:i4>
      </vt:variant>
    </vt:vector>
  </HeadingPairs>
  <TitlesOfParts>
    <vt:vector size="14" baseType="lpstr">
      <vt:lpstr>PROPOSTA</vt:lpstr>
      <vt:lpstr>RECEPCIONISTA</vt:lpstr>
      <vt:lpstr>PORTARIA DIURNA</vt:lpstr>
      <vt:lpstr>PORTARIA NOTURNA</vt:lpstr>
      <vt:lpstr>MOTORISTA</vt:lpstr>
      <vt:lpstr>ASG</vt:lpstr>
      <vt:lpstr>ENCARREGADO</vt:lpstr>
      <vt:lpstr>QUADRO RESUMO_LIMP</vt:lpstr>
      <vt:lpstr>ASG!Area_de_impressao</vt:lpstr>
      <vt:lpstr>ENCARREGADO!Area_de_impressao</vt:lpstr>
      <vt:lpstr>MOTORISTA!Area_de_impressao</vt:lpstr>
      <vt:lpstr>'PORTARIA DIURNA'!Area_de_impressao</vt:lpstr>
      <vt:lpstr>'PORTARIA NOTURNA'!Area_de_impressao</vt:lpstr>
      <vt:lpstr>RECEPCIONISTA!Area_de_impressao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Encargos Sociais e Trabalhistas</dc:title>
  <dc:creator>SESEG - Assessoria</dc:creator>
  <cp:lastModifiedBy>cclif</cp:lastModifiedBy>
  <cp:lastPrinted>2012-09-05T19:16:17Z</cp:lastPrinted>
  <dcterms:created xsi:type="dcterms:W3CDTF">1999-03-22T20:47:50Z</dcterms:created>
  <dcterms:modified xsi:type="dcterms:W3CDTF">2020-05-27T16:32:32Z</dcterms:modified>
</cp:coreProperties>
</file>