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FPB-CCL-ES\Pregão Terceirizados IFPB-ES 2019\00-Pregão 01_2020\Docs do Pregão\Julgamento Propostas\2-Plenitude\ANÁLISE DAS PROPOSTAS\"/>
    </mc:Choice>
  </mc:AlternateContent>
  <xr:revisionPtr revIDLastSave="0" documentId="13_ncr:1_{A680F0A6-6396-4045-9895-E6CC98EC2309}" xr6:coauthVersionLast="45" xr6:coauthVersionMax="45" xr10:uidLastSave="{00000000-0000-0000-0000-000000000000}"/>
  <bookViews>
    <workbookView xWindow="-120" yWindow="-120" windowWidth="20730" windowHeight="11160" tabRatio="877" activeTab="2" xr2:uid="{00000000-000D-0000-FFFF-FFFF00000000}"/>
  </bookViews>
  <sheets>
    <sheet name="PROPOSTA" sheetId="150" r:id="rId1"/>
    <sheet name="VIG_DIURNO" sheetId="152" r:id="rId2"/>
    <sheet name="VIG_NOTURNO" sheetId="155" r:id="rId3"/>
  </sheets>
  <definedNames>
    <definedName name="_xlnm.Print_Area" localSheetId="0">PROPOSTA!#REF!</definedName>
    <definedName name="_xlnm.Print_Area" localSheetId="1">VIG_DIURNO!$B$1:$D$106</definedName>
    <definedName name="_xlnm.Print_Area" localSheetId="2">VIG_NOTURNO!$B$1:$D$106</definedName>
    <definedName name="hj">#REF!</definedName>
    <definedName name="ISS">#REF!</definedName>
    <definedName name="UniformeMensageiro" localSheetId="0">#REF!</definedName>
    <definedName name="UniformeMensageiro" localSheetId="1">#REF!</definedName>
    <definedName name="UniformeMensageiro" localSheetId="2">#REF!</definedName>
    <definedName name="UniformeMensageiro">#REF!</definedName>
    <definedName name="UniformeMensageiros" localSheetId="0">#REF!</definedName>
    <definedName name="UniformeMensageiros" localSheetId="1">#REF!</definedName>
    <definedName name="UniformeMensageiros" localSheetId="2">#REF!</definedName>
    <definedName name="UniformeMensageiros">#REF!</definedName>
    <definedName name="UniformeRecepcionista" localSheetId="0">#REF!</definedName>
    <definedName name="UniformeRecepcionista" localSheetId="1">#REF!</definedName>
    <definedName name="UniformeRecepcionista" localSheetId="2">#REF!</definedName>
    <definedName name="UniformeRecepcionista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50" l="1"/>
  <c r="D47" i="155"/>
  <c r="I48" i="155"/>
  <c r="C79" i="152"/>
  <c r="D47" i="152"/>
  <c r="I48" i="152"/>
  <c r="C106" i="155" l="1"/>
  <c r="D96" i="155"/>
  <c r="D114" i="155" s="1"/>
  <c r="D87" i="155"/>
  <c r="D83" i="155"/>
  <c r="C82" i="155"/>
  <c r="C83" i="155" s="1"/>
  <c r="C79" i="155"/>
  <c r="C63" i="155"/>
  <c r="I53" i="155"/>
  <c r="D48" i="155" s="1"/>
  <c r="D52" i="155" s="1"/>
  <c r="D57" i="155" s="1"/>
  <c r="C44" i="155"/>
  <c r="C66" i="155" s="1"/>
  <c r="C33" i="155"/>
  <c r="D20" i="155"/>
  <c r="D96" i="152"/>
  <c r="D62" i="152"/>
  <c r="D21" i="152"/>
  <c r="D21" i="155" l="1"/>
  <c r="D26" i="155" s="1"/>
  <c r="C68" i="155"/>
  <c r="D31" i="155" l="1"/>
  <c r="D64" i="155"/>
  <c r="D32" i="155"/>
  <c r="D110" i="155"/>
  <c r="D67" i="155"/>
  <c r="D65" i="155"/>
  <c r="D62" i="155"/>
  <c r="D66" i="155"/>
  <c r="D63" i="155"/>
  <c r="D68" i="155" l="1"/>
  <c r="D112" i="155" s="1"/>
  <c r="D33" i="155"/>
  <c r="D42" i="155"/>
  <c r="D55" i="155" l="1"/>
  <c r="D38" i="155"/>
  <c r="D39" i="155"/>
  <c r="D40" i="155"/>
  <c r="D37" i="155"/>
  <c r="D36" i="155"/>
  <c r="D41" i="155"/>
  <c r="D43" i="155"/>
  <c r="D44" i="155" l="1"/>
  <c r="D56" i="155" s="1"/>
  <c r="D58" i="155" s="1"/>
  <c r="D111" i="155" l="1"/>
  <c r="H68" i="155"/>
  <c r="D76" i="155" l="1"/>
  <c r="D78" i="155"/>
  <c r="D75" i="155"/>
  <c r="D74" i="155"/>
  <c r="D77" i="155"/>
  <c r="D73" i="155"/>
  <c r="D79" i="155" l="1"/>
  <c r="D86" i="155" s="1"/>
  <c r="D88" i="155" s="1"/>
  <c r="D113" i="155" s="1"/>
  <c r="D115" i="155" s="1"/>
  <c r="D100" i="155" s="1"/>
  <c r="D101" i="155" l="1"/>
  <c r="D105" i="155" s="1"/>
  <c r="D103" i="155" l="1"/>
  <c r="D104" i="155"/>
  <c r="D106" i="155" l="1"/>
  <c r="D116" i="155" s="1"/>
  <c r="D117" i="155" s="1"/>
  <c r="K5" i="150" l="1"/>
  <c r="C106" i="152" l="1"/>
  <c r="D114" i="152"/>
  <c r="C63" i="152"/>
  <c r="I53" i="152"/>
  <c r="D48" i="152" s="1"/>
  <c r="D52" i="152" s="1"/>
  <c r="D57" i="152" s="1"/>
  <c r="D58" i="152" s="1"/>
  <c r="H68" i="152" s="1"/>
  <c r="C44" i="152"/>
  <c r="C66" i="152" s="1"/>
  <c r="C33" i="152"/>
  <c r="D20" i="152"/>
  <c r="D26" i="152" s="1"/>
  <c r="D73" i="152" l="1"/>
  <c r="D76" i="152"/>
  <c r="D77" i="152"/>
  <c r="D74" i="152"/>
  <c r="D78" i="152"/>
  <c r="D75" i="152"/>
  <c r="C68" i="152"/>
  <c r="D66" i="152"/>
  <c r="D63" i="152"/>
  <c r="D67" i="152"/>
  <c r="D64" i="152"/>
  <c r="D32" i="152"/>
  <c r="D31" i="152"/>
  <c r="D110" i="152"/>
  <c r="D65" i="152"/>
  <c r="D79" i="152" l="1"/>
  <c r="D86" i="152" s="1"/>
  <c r="D68" i="152"/>
  <c r="D112" i="152" s="1"/>
  <c r="D33" i="152"/>
  <c r="D55" i="152" l="1"/>
  <c r="D41" i="152"/>
  <c r="D42" i="152"/>
  <c r="D37" i="152"/>
  <c r="D38" i="152"/>
  <c r="D40" i="152"/>
  <c r="D43" i="152"/>
  <c r="D36" i="152"/>
  <c r="D39" i="152"/>
  <c r="D44" i="152" l="1"/>
  <c r="D56" i="152" s="1"/>
  <c r="D111" i="152" l="1"/>
  <c r="C82" i="152" l="1"/>
  <c r="C83" i="152" s="1"/>
  <c r="D83" i="152"/>
  <c r="D87" i="152" s="1"/>
  <c r="D88" i="152" s="1"/>
  <c r="D113" i="152" s="1"/>
  <c r="D115" i="152" s="1"/>
  <c r="D100" i="152" s="1"/>
  <c r="D101" i="152" l="1"/>
  <c r="D105" i="152" s="1"/>
  <c r="D103" i="152" l="1"/>
  <c r="D104" i="152"/>
  <c r="D106" i="152" l="1"/>
  <c r="D116" i="152" s="1"/>
  <c r="D117" i="152" s="1"/>
  <c r="H3" i="150" s="1"/>
  <c r="I3" i="150" l="1"/>
  <c r="L3" i="150" s="1"/>
  <c r="I4" i="150" l="1"/>
  <c r="L4" i="150" l="1"/>
  <c r="L5" i="150" s="1"/>
  <c r="I5" i="150"/>
</calcChain>
</file>

<file path=xl/sharedStrings.xml><?xml version="1.0" encoding="utf-8"?>
<sst xmlns="http://schemas.openxmlformats.org/spreadsheetml/2006/main" count="395" uniqueCount="142">
  <si>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</si>
  <si>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</si>
  <si>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</si>
  <si>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</si>
  <si>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</si>
  <si>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</si>
  <si>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</si>
  <si>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</si>
  <si>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</si>
  <si>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</si>
  <si>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</si>
  <si>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</si>
  <si>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</si>
  <si>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</si>
  <si>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</si>
  <si>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</si>
  <si>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</si>
  <si>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</si>
  <si>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</si>
  <si>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</si>
  <si>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</si>
  <si>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</si>
  <si>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</si>
  <si>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</si>
  <si>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</si>
  <si>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</si>
  <si>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</si>
  <si>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</si>
  <si>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</si>
  <si>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</si>
  <si>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</si>
  <si>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</si>
  <si>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</si>
  <si>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</si>
  <si>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</si>
  <si>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</si>
  <si>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</si>
  <si>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</si>
  <si>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</si>
  <si>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</si>
  <si>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</si>
  <si>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</si>
  <si>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</si>
  <si>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</si>
  <si>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</si>
  <si>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</si>
  <si>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</si>
  <si>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</si>
  <si>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</si>
  <si>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</si>
  <si>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</si>
  <si>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</si>
  <si>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</si>
  <si>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</si>
  <si>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12 meses</t>
  </si>
  <si>
    <t>CBO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</si>
  <si>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</si>
  <si>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</si>
  <si>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</si>
  <si>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</si>
  <si>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</si>
  <si>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</si>
  <si>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</si>
  <si>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</si>
  <si>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</si>
  <si>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</si>
  <si>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</si>
  <si>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</si>
  <si>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</si>
  <si>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</si>
  <si>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</si>
  <si>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</si>
  <si>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</si>
  <si>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</si>
  <si>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</si>
  <si>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</si>
  <si>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</si>
  <si>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</si>
  <si>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</si>
  <si>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</si>
  <si>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</si>
  <si>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</si>
  <si>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</si>
  <si>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</si>
  <si>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</si>
  <si>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</si>
  <si>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</si>
  <si>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</si>
  <si>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</si>
  <si>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</si>
  <si>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</si>
  <si>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</si>
  <si>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</si>
  <si>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</si>
  <si>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</si>
  <si>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</si>
  <si>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</si>
  <si>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</si>
  <si>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</si>
  <si>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</si>
  <si>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</si>
  <si>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</si>
  <si>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</si>
  <si>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</si>
  <si>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</si>
  <si>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</si>
  <si>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</si>
  <si>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</si>
  <si>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</si>
  <si>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</si>
  <si>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</si>
  <si>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29/04/2020</t>
  </si>
  <si>
    <t>Nº do Processo: 23799.000563.2019-82</t>
  </si>
  <si>
    <t>Nº do Edital: 01/2020</t>
  </si>
  <si>
    <t>Data: 29/04/2020 às 10 horas</t>
  </si>
  <si>
    <t>SALÁRIO BASE DA CATEGORIA</t>
  </si>
  <si>
    <t>Seguro de Vida</t>
  </si>
  <si>
    <t>Beneficio Odontológico</t>
  </si>
  <si>
    <t>Outros (AuxílioFuneral)</t>
  </si>
  <si>
    <t>VALOR PASSAGEM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</si>
  <si>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</si>
  <si>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</si>
  <si>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</si>
  <si>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</si>
  <si>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</si>
  <si>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</si>
  <si>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</si>
  <si>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</si>
  <si>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</si>
  <si>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POSTO</t>
  </si>
  <si>
    <t>12X36</t>
  </si>
  <si>
    <t>SUBTOTAL TOTAL</t>
  </si>
  <si>
    <t>DIFERENÇA</t>
  </si>
  <si>
    <t>VALORES PROPOSTOS PELA LICITANTE / DIFERENÇA DE ANALISE</t>
  </si>
  <si>
    <t>VALOR ANUAL PROPOSTO</t>
  </si>
  <si>
    <t>G2</t>
  </si>
  <si>
    <t>VIGILÂNCIA DIURNA</t>
  </si>
  <si>
    <t>VIGILÂNCIA NOTURNA</t>
  </si>
  <si>
    <t>CCT PB000074/2019</t>
  </si>
  <si>
    <t>Vigilância e Segurança Patrimonial</t>
  </si>
  <si>
    <t>Esperança/PB</t>
  </si>
  <si>
    <t>CAMPUS ESPERANÇA - ÓRGÃO GERENCIADOR - G02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</si>
</sst>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10" fontId="28" fillId="25" borderId="12" xfId="0" applyNumberFormat="1" applyFont="1" applyFill="1" applyBorder="1" applyAlignment="1" applyProtection="1">
      <alignment horizontal="left" wrapText="1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32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34" fillId="33" borderId="33" xfId="203" applyFont="1" applyFill="1" applyBorder="1" applyAlignment="1">
      <alignment horizontal="center" vertical="center" wrapText="1"/>
    </xf>
    <xf numFmtId="0" fontId="35" fillId="33" borderId="33" xfId="203" applyFont="1" applyFill="1" applyBorder="1" applyAlignment="1">
      <alignment horizontal="center" vertical="center" wrapText="1"/>
    </xf>
    <xf numFmtId="0" fontId="33" fillId="28" borderId="33" xfId="203" applyFont="1" applyFill="1" applyBorder="1" applyAlignment="1">
      <alignment horizontal="center" vertical="center" wrapText="1"/>
    </xf>
    <xf numFmtId="0" fontId="34" fillId="28" borderId="33" xfId="203" applyFont="1" applyFill="1" applyBorder="1" applyAlignment="1">
      <alignment horizontal="center" vertical="center" wrapText="1"/>
    </xf>
    <xf numFmtId="0" fontId="35" fillId="28" borderId="33" xfId="203" applyFont="1" applyFill="1" applyBorder="1" applyAlignment="1">
      <alignment horizontal="center" vertical="center" wrapText="1"/>
    </xf>
    <xf numFmtId="0" fontId="33" fillId="32" borderId="33" xfId="203" applyFont="1" applyFill="1" applyBorder="1" applyAlignment="1">
      <alignment horizontal="center" vertical="center" wrapText="1"/>
    </xf>
    <xf numFmtId="44" fontId="33" fillId="32" borderId="33" xfId="204" applyFont="1" applyFill="1" applyBorder="1" applyAlignment="1">
      <alignment horizontal="center" vertical="center" wrapText="1"/>
    </xf>
    <xf numFmtId="4" fontId="33" fillId="32" borderId="33" xfId="204" applyNumberFormat="1" applyFont="1" applyFill="1" applyBorder="1" applyAlignment="1">
      <alignment horizontal="center" vertical="center" wrapText="1"/>
    </xf>
    <xf numFmtId="4" fontId="33" fillId="33" borderId="33" xfId="204" applyNumberFormat="1" applyFont="1" applyFill="1" applyBorder="1" applyAlignment="1">
      <alignment horizontal="center" vertical="center" wrapText="1"/>
    </xf>
    <xf numFmtId="44" fontId="36" fillId="32" borderId="33" xfId="204" applyFont="1" applyFill="1" applyBorder="1" applyAlignment="1">
      <alignment horizontal="center" vertical="center" wrapText="1"/>
    </xf>
    <xf numFmtId="44" fontId="36" fillId="33" borderId="33" xfId="204" applyFont="1" applyFill="1" applyBorder="1" applyAlignment="1">
      <alignment horizontal="center" vertical="center" wrapText="1"/>
    </xf>
    <xf numFmtId="44" fontId="36" fillId="27" borderId="33" xfId="204" applyFont="1" applyFill="1" applyBorder="1" applyAlignment="1">
      <alignment horizontal="center" vertical="center" wrapText="1"/>
    </xf>
    <xf numFmtId="44" fontId="37" fillId="32" borderId="33" xfId="204" applyFont="1" applyFill="1" applyBorder="1" applyAlignment="1">
      <alignment horizontal="center" vertical="center" wrapText="1"/>
    </xf>
    <xf numFmtId="44" fontId="38" fillId="28" borderId="33" xfId="204" applyFont="1" applyFill="1" applyBorder="1" applyAlignment="1">
      <alignment horizontal="center" vertical="center" wrapText="1"/>
    </xf>
    <xf numFmtId="44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8" fontId="3" fillId="0" borderId="0" xfId="0" applyNumberFormat="1" applyFont="1" applyProtection="1"/>
    <xf numFmtId="4" fontId="3" fillId="0" borderId="0" xfId="0" applyNumberFormat="1" applyFont="1" applyProtection="1"/>
    <xf numFmtId="4" fontId="40" fillId="0" borderId="0" xfId="0" applyNumberFormat="1" applyFont="1" applyProtection="1"/>
    <xf numFmtId="44" fontId="33" fillId="32" borderId="33" xfId="204" applyFont="1" applyFill="1" applyBorder="1" applyAlignment="1">
      <alignment horizontal="center" vertical="center" wrapText="1"/>
    </xf>
    <xf numFmtId="0" fontId="0" fillId="0" borderId="33" xfId="0" applyBorder="1" applyAlignment="1"/>
    <xf numFmtId="0" fontId="33" fillId="32" borderId="29" xfId="203" applyFont="1" applyFill="1" applyBorder="1" applyAlignment="1">
      <alignment horizontal="center" vertical="center" wrapText="1"/>
    </xf>
    <xf numFmtId="0" fontId="33" fillId="32" borderId="30" xfId="203" applyFont="1" applyFill="1" applyBorder="1" applyAlignment="1">
      <alignment horizontal="center" vertical="center" wrapText="1"/>
    </xf>
    <xf numFmtId="0" fontId="33" fillId="32" borderId="31" xfId="203" applyFont="1" applyFill="1" applyBorder="1" applyAlignment="1">
      <alignment horizontal="center" vertical="center" wrapText="1"/>
    </xf>
    <xf numFmtId="0" fontId="34" fillId="33" borderId="32" xfId="203" applyFont="1" applyFill="1" applyBorder="1" applyAlignment="1">
      <alignment horizontal="center" vertical="center" wrapText="1"/>
    </xf>
    <xf numFmtId="0" fontId="33" fillId="32" borderId="33" xfId="203" applyFont="1" applyFill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167" fontId="27" fillId="31" borderId="11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49" fontId="28" fillId="0" borderId="14" xfId="0" applyNumberFormat="1" applyFont="1" applyBorder="1" applyAlignment="1" applyProtection="1">
      <alignment horizontal="center" vertical="justify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167" fontId="28" fillId="26" borderId="11" xfId="0" applyNumberFormat="1" applyFont="1" applyFill="1" applyBorder="1" applyAlignment="1" applyProtection="1">
      <alignment horizontal="right"/>
    </xf>
    <xf numFmtId="0" fontId="3" fillId="29" borderId="10" xfId="0" applyFont="1" applyFill="1" applyBorder="1" applyAlignment="1" applyProtection="1">
      <alignment horizontal="center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32" fillId="31" borderId="12" xfId="0" applyNumberFormat="1" applyFont="1" applyFill="1" applyBorder="1" applyAlignment="1" applyProtection="1">
      <alignment horizontal="right" vertical="center"/>
    </xf>
    <xf numFmtId="0" fontId="39" fillId="0" borderId="13" xfId="0" applyFont="1" applyBorder="1" applyAlignment="1">
      <alignment horizontal="right" vertical="center"/>
    </xf>
    <xf numFmtId="170" fontId="27" fillId="31" borderId="13" xfId="124" applyNumberFormat="1" applyFont="1" applyFill="1" applyBorder="1" applyAlignment="1" applyProtection="1">
      <alignment horizontal="right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L7"/>
  <sheetViews>
    <sheetView zoomScale="160" zoomScaleNormal="160" workbookViewId="0">
      <selection sqref="A1:I1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9.140625" style="1"/>
    <col min="11" max="11" width="12.42578125" style="1" bestFit="1" customWidth="1"/>
    <col min="12" max="12" width="12.140625" style="1" bestFit="1" customWidth="1"/>
    <col min="13" max="16384" width="9.140625" style="1"/>
  </cols>
  <sheetData>
    <row r="1" spans="1:12" ht="36" customHeight="1">
      <c r="A1" s="82" t="s">
        <v>141</v>
      </c>
      <c r="B1" s="82"/>
      <c r="C1" s="82"/>
      <c r="D1" s="82"/>
      <c r="E1" s="82"/>
      <c r="F1" s="82"/>
      <c r="G1" s="82"/>
      <c r="H1" s="82"/>
      <c r="I1" s="82"/>
      <c r="K1" s="76" t="s">
        <v>133</v>
      </c>
      <c r="L1" s="77"/>
    </row>
    <row r="2" spans="1:12" ht="27">
      <c r="A2" s="59" t="s">
        <v>120</v>
      </c>
      <c r="B2" s="59" t="s">
        <v>121</v>
      </c>
      <c r="C2" s="59" t="s">
        <v>122</v>
      </c>
      <c r="D2" s="59" t="s">
        <v>123</v>
      </c>
      <c r="E2" s="59" t="s">
        <v>124</v>
      </c>
      <c r="F2" s="59" t="s">
        <v>125</v>
      </c>
      <c r="G2" s="59" t="s">
        <v>126</v>
      </c>
      <c r="H2" s="61" t="s">
        <v>127</v>
      </c>
      <c r="I2" s="60" t="s">
        <v>128</v>
      </c>
      <c r="K2" s="60" t="s">
        <v>134</v>
      </c>
      <c r="L2" s="66" t="s">
        <v>132</v>
      </c>
    </row>
    <row r="3" spans="1:12">
      <c r="A3" s="81" t="s">
        <v>135</v>
      </c>
      <c r="B3" s="54">
        <v>8729</v>
      </c>
      <c r="C3" s="56">
        <v>4</v>
      </c>
      <c r="D3" s="57" t="s">
        <v>136</v>
      </c>
      <c r="E3" s="57" t="s">
        <v>129</v>
      </c>
      <c r="F3" s="58" t="s">
        <v>130</v>
      </c>
      <c r="G3" s="55">
        <v>1</v>
      </c>
      <c r="H3" s="62">
        <f>(VIG_DIURNO!$D$117)*2</f>
        <v>6300.042917421013</v>
      </c>
      <c r="I3" s="64">
        <f>+H3*G3*12</f>
        <v>75600.515009052149</v>
      </c>
      <c r="K3" s="67">
        <v>75599.88</v>
      </c>
      <c r="L3" s="65">
        <f>+I3-K3</f>
        <v>0.63500905214459635</v>
      </c>
    </row>
    <row r="4" spans="1:12">
      <c r="A4" s="81"/>
      <c r="B4" s="54">
        <v>8729</v>
      </c>
      <c r="C4" s="56">
        <v>5</v>
      </c>
      <c r="D4" s="57" t="s">
        <v>137</v>
      </c>
      <c r="E4" s="57" t="s">
        <v>129</v>
      </c>
      <c r="F4" s="58" t="s">
        <v>130</v>
      </c>
      <c r="G4" s="55">
        <v>1</v>
      </c>
      <c r="H4" s="62">
        <f>(VIG_NOTURNO!$D$117)*4</f>
        <v>14550.047245785887</v>
      </c>
      <c r="I4" s="64">
        <f>+H4*G4*12</f>
        <v>174600.56694943065</v>
      </c>
      <c r="K4" s="67">
        <v>174599.76</v>
      </c>
      <c r="L4" s="65">
        <f>+I4-K4</f>
        <v>0.80694943064008839</v>
      </c>
    </row>
    <row r="5" spans="1:12">
      <c r="A5" s="78" t="s">
        <v>131</v>
      </c>
      <c r="B5" s="79"/>
      <c r="C5" s="79"/>
      <c r="D5" s="79"/>
      <c r="E5" s="79"/>
      <c r="F5" s="79"/>
      <c r="G5" s="79"/>
      <c r="H5" s="80"/>
      <c r="I5" s="63">
        <f>SUM(I3:I4)</f>
        <v>250201.0819584828</v>
      </c>
      <c r="K5" s="67">
        <f>SUM(K3:K4)</f>
        <v>250199.64</v>
      </c>
      <c r="L5" s="65">
        <f>SUM(L3:L4)</f>
        <v>1.4419584827846847</v>
      </c>
    </row>
    <row r="7" spans="1:12">
      <c r="L7" s="68"/>
    </row>
  </sheetData>
  <mergeCells count="4">
    <mergeCell ref="K1:L1"/>
    <mergeCell ref="A5:H5"/>
    <mergeCell ref="A3:A4"/>
    <mergeCell ref="A1:I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3C88-F910-465E-90C4-C7786675AC97}">
  <sheetPr codeName="Plan44"/>
  <dimension ref="A1:J117"/>
  <sheetViews>
    <sheetView topLeftCell="B1" zoomScale="130" zoomScaleNormal="130" workbookViewId="0">
      <pane ySplit="5" topLeftCell="A6" activePane="bottomLeft" state="frozen"/>
      <selection pane="bottomLeft" activeCell="D106" sqref="D106:E106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90" t="s">
        <v>112</v>
      </c>
      <c r="C1" s="90"/>
      <c r="D1" s="90"/>
      <c r="E1" s="90"/>
    </row>
    <row r="2" spans="1:6" ht="12">
      <c r="B2" s="91" t="s">
        <v>113</v>
      </c>
      <c r="C2" s="91"/>
      <c r="D2" s="91"/>
      <c r="E2" s="91"/>
    </row>
    <row r="3" spans="1:6" ht="12">
      <c r="B3" s="92" t="s">
        <v>114</v>
      </c>
      <c r="C3" s="92"/>
      <c r="D3" s="92"/>
      <c r="E3" s="92"/>
    </row>
    <row r="4" spans="1:6" ht="6" customHeight="1">
      <c r="B4" s="93"/>
      <c r="C4" s="94"/>
      <c r="D4" s="94"/>
      <c r="E4" s="95"/>
    </row>
    <row r="5" spans="1:6" ht="6" customHeight="1">
      <c r="B5" s="96"/>
      <c r="C5" s="97"/>
      <c r="D5" s="97"/>
      <c r="E5" s="98"/>
    </row>
    <row r="6" spans="1:6" ht="12">
      <c r="B6" s="96" t="s">
        <v>49</v>
      </c>
      <c r="C6" s="97"/>
      <c r="D6" s="97"/>
      <c r="E6" s="98"/>
    </row>
    <row r="7" spans="1:6" ht="12">
      <c r="A7" s="39" t="s">
        <v>23</v>
      </c>
      <c r="B7" s="7" t="s">
        <v>50</v>
      </c>
      <c r="C7" s="20"/>
      <c r="D7" s="99" t="s">
        <v>111</v>
      </c>
      <c r="E7" s="100"/>
    </row>
    <row r="8" spans="1:6" ht="12">
      <c r="A8" s="39" t="s">
        <v>24</v>
      </c>
      <c r="B8" s="83" t="s">
        <v>51</v>
      </c>
      <c r="C8" s="84"/>
      <c r="D8" s="85" t="s">
        <v>140</v>
      </c>
      <c r="E8" s="86"/>
    </row>
    <row r="9" spans="1:6" ht="12" customHeight="1">
      <c r="A9" s="39" t="s">
        <v>25</v>
      </c>
      <c r="B9" s="8" t="s">
        <v>52</v>
      </c>
      <c r="C9" s="17"/>
      <c r="D9" s="85" t="s">
        <v>138</v>
      </c>
      <c r="E9" s="86"/>
    </row>
    <row r="10" spans="1:6" ht="12" customHeight="1">
      <c r="A10" s="39" t="s">
        <v>18</v>
      </c>
      <c r="B10" s="83" t="s">
        <v>53</v>
      </c>
      <c r="C10" s="84"/>
      <c r="D10" s="87" t="s">
        <v>54</v>
      </c>
      <c r="E10" s="88"/>
    </row>
    <row r="11" spans="1:6" ht="12" customHeight="1">
      <c r="B11" s="89"/>
      <c r="C11" s="89"/>
      <c r="D11" s="89"/>
      <c r="E11" s="89"/>
    </row>
    <row r="12" spans="1:6" ht="12">
      <c r="B12" s="109" t="s">
        <v>57</v>
      </c>
      <c r="C12" s="110"/>
      <c r="D12" s="110"/>
      <c r="E12" s="110"/>
      <c r="F12" s="32"/>
    </row>
    <row r="13" spans="1:6" s="3" customFormat="1" ht="24">
      <c r="B13" s="30" t="s">
        <v>80</v>
      </c>
      <c r="C13" s="30" t="s">
        <v>55</v>
      </c>
      <c r="D13" s="30" t="s">
        <v>56</v>
      </c>
      <c r="E13" s="33" t="s">
        <v>48</v>
      </c>
    </row>
    <row r="14" spans="1:6" ht="11.25" customHeight="1">
      <c r="B14" s="111" t="s">
        <v>139</v>
      </c>
      <c r="C14" s="111"/>
      <c r="D14" s="113">
        <v>43466</v>
      </c>
      <c r="E14" s="115">
        <v>2</v>
      </c>
    </row>
    <row r="15" spans="1:6" ht="11.25" customHeight="1">
      <c r="B15" s="112"/>
      <c r="C15" s="112"/>
      <c r="D15" s="114"/>
      <c r="E15" s="114"/>
    </row>
    <row r="16" spans="1:6" ht="12">
      <c r="B16" s="116" t="s">
        <v>115</v>
      </c>
      <c r="C16" s="117"/>
      <c r="D16" s="118">
        <v>1058.07</v>
      </c>
      <c r="E16" s="119"/>
    </row>
    <row r="17" spans="1:10" ht="12">
      <c r="B17" s="101" t="s">
        <v>60</v>
      </c>
      <c r="C17" s="101"/>
      <c r="D17" s="101"/>
      <c r="E17" s="101"/>
    </row>
    <row r="18" spans="1:10" ht="6" customHeight="1">
      <c r="B18" s="101"/>
      <c r="C18" s="101"/>
      <c r="D18" s="101"/>
      <c r="E18" s="101"/>
    </row>
    <row r="19" spans="1:10" ht="12">
      <c r="B19" s="102" t="s">
        <v>66</v>
      </c>
      <c r="C19" s="103"/>
      <c r="D19" s="104" t="s">
        <v>10</v>
      </c>
      <c r="E19" s="105"/>
    </row>
    <row r="20" spans="1:10" ht="12">
      <c r="A20" s="39" t="s">
        <v>23</v>
      </c>
      <c r="B20" s="106" t="s">
        <v>0</v>
      </c>
      <c r="C20" s="107"/>
      <c r="D20" s="108">
        <f>+D16</f>
        <v>1058.07</v>
      </c>
      <c r="E20" s="108"/>
      <c r="J20" s="31"/>
    </row>
    <row r="21" spans="1:10" ht="12.75">
      <c r="A21" s="39" t="s">
        <v>24</v>
      </c>
      <c r="B21" s="106" t="s">
        <v>3</v>
      </c>
      <c r="C21" s="107"/>
      <c r="D21" s="120">
        <f>+D20*30%</f>
        <v>317.42099999999999</v>
      </c>
      <c r="E21" s="121"/>
      <c r="J21" s="31"/>
    </row>
    <row r="22" spans="1:10" ht="12.75">
      <c r="A22" s="39" t="s">
        <v>25</v>
      </c>
      <c r="B22" s="106" t="s">
        <v>4</v>
      </c>
      <c r="C22" s="107"/>
      <c r="D22" s="120">
        <v>0</v>
      </c>
      <c r="E22" s="121"/>
      <c r="J22" s="31"/>
    </row>
    <row r="23" spans="1:10" ht="12.75">
      <c r="A23" s="39" t="s">
        <v>18</v>
      </c>
      <c r="B23" s="106" t="s">
        <v>5</v>
      </c>
      <c r="C23" s="107"/>
      <c r="D23" s="120">
        <v>0</v>
      </c>
      <c r="E23" s="121"/>
      <c r="J23" s="31"/>
    </row>
    <row r="24" spans="1:10" ht="12.75">
      <c r="A24" s="39" t="s">
        <v>26</v>
      </c>
      <c r="B24" s="106" t="s">
        <v>58</v>
      </c>
      <c r="C24" s="107"/>
      <c r="D24" s="120">
        <v>0</v>
      </c>
      <c r="E24" s="121"/>
      <c r="J24" s="31"/>
    </row>
    <row r="25" spans="1:10" ht="12.75">
      <c r="A25" s="39" t="s">
        <v>27</v>
      </c>
      <c r="B25" s="106" t="s">
        <v>2</v>
      </c>
      <c r="C25" s="107"/>
      <c r="D25" s="120">
        <v>0</v>
      </c>
      <c r="E25" s="121"/>
      <c r="J25" s="31"/>
    </row>
    <row r="26" spans="1:10" ht="12.75">
      <c r="B26" s="42" t="s">
        <v>8</v>
      </c>
      <c r="C26" s="15"/>
      <c r="D26" s="122">
        <f>SUM(D20:E25)</f>
        <v>1375.491</v>
      </c>
      <c r="E26" s="123"/>
      <c r="G26" s="31"/>
      <c r="H26" s="31"/>
      <c r="I26" s="31"/>
      <c r="J26" s="31"/>
    </row>
    <row r="27" spans="1:10" ht="12">
      <c r="B27" s="101" t="s">
        <v>59</v>
      </c>
      <c r="C27" s="101"/>
      <c r="D27" s="101"/>
      <c r="E27" s="101"/>
    </row>
    <row r="28" spans="1:10" ht="6" customHeight="1">
      <c r="B28" s="101"/>
      <c r="C28" s="101"/>
      <c r="D28" s="101"/>
      <c r="E28" s="101"/>
    </row>
    <row r="29" spans="1:10" ht="12">
      <c r="B29" s="101" t="s">
        <v>61</v>
      </c>
      <c r="C29" s="101"/>
      <c r="D29" s="101"/>
      <c r="E29" s="101"/>
    </row>
    <row r="30" spans="1:10" ht="12">
      <c r="B30" s="8" t="s">
        <v>62</v>
      </c>
      <c r="C30" s="17"/>
      <c r="D30" s="104" t="s">
        <v>10</v>
      </c>
      <c r="E30" s="105"/>
      <c r="H30" s="31"/>
      <c r="I30" s="31"/>
    </row>
    <row r="31" spans="1:10" ht="12.75">
      <c r="A31" s="39" t="s">
        <v>23</v>
      </c>
      <c r="B31" s="12" t="s">
        <v>63</v>
      </c>
      <c r="C31" s="34">
        <v>8.3299999999999999E-2</v>
      </c>
      <c r="D31" s="125">
        <f>(D26*C31)</f>
        <v>114.5784003</v>
      </c>
      <c r="E31" s="123"/>
      <c r="G31" s="31"/>
      <c r="H31" s="31"/>
    </row>
    <row r="32" spans="1:10" ht="12">
      <c r="A32" s="39" t="s">
        <v>24</v>
      </c>
      <c r="B32" s="40" t="s">
        <v>64</v>
      </c>
      <c r="C32" s="34">
        <v>0.121</v>
      </c>
      <c r="D32" s="125">
        <f xml:space="preserve"> (D26*C32)</f>
        <v>166.43441099999998</v>
      </c>
      <c r="E32" s="126"/>
      <c r="H32" s="31"/>
      <c r="I32" s="31"/>
    </row>
    <row r="33" spans="1:9" ht="12.75">
      <c r="B33" s="42" t="s">
        <v>8</v>
      </c>
      <c r="C33" s="36">
        <f>SUM(C31:C32)</f>
        <v>0.20429999999999998</v>
      </c>
      <c r="D33" s="122">
        <f>SUM(D31:E32)</f>
        <v>281.01281129999995</v>
      </c>
      <c r="E33" s="123"/>
    </row>
    <row r="34" spans="1:9" ht="12">
      <c r="B34" s="124" t="s">
        <v>69</v>
      </c>
      <c r="C34" s="124"/>
      <c r="D34" s="124"/>
      <c r="E34" s="124"/>
    </row>
    <row r="35" spans="1:9" ht="12">
      <c r="B35" s="8" t="s">
        <v>65</v>
      </c>
      <c r="C35" s="17"/>
      <c r="D35" s="104" t="s">
        <v>10</v>
      </c>
      <c r="E35" s="105"/>
    </row>
    <row r="36" spans="1:9" ht="12">
      <c r="A36" s="39" t="s">
        <v>23</v>
      </c>
      <c r="B36" s="10" t="s">
        <v>11</v>
      </c>
      <c r="C36" s="34">
        <v>0.2</v>
      </c>
      <c r="D36" s="125">
        <f>(C36*($D$26+$D$33))</f>
        <v>331.30076226000006</v>
      </c>
      <c r="E36" s="126"/>
    </row>
    <row r="37" spans="1:9" ht="12">
      <c r="A37" s="39" t="s">
        <v>24</v>
      </c>
      <c r="B37" s="10" t="s">
        <v>13</v>
      </c>
      <c r="C37" s="34">
        <v>0</v>
      </c>
      <c r="D37" s="125">
        <f>(C37*($D$26+$D$33))</f>
        <v>0</v>
      </c>
      <c r="E37" s="126"/>
    </row>
    <row r="38" spans="1:9" customFormat="1" ht="12.75">
      <c r="A38" s="39" t="s">
        <v>25</v>
      </c>
      <c r="B38" s="10" t="s">
        <v>14</v>
      </c>
      <c r="C38" s="34">
        <v>0</v>
      </c>
      <c r="D38" s="125">
        <f>(C38*($D$26+$D$33))</f>
        <v>0</v>
      </c>
      <c r="E38" s="126"/>
    </row>
    <row r="39" spans="1:9" customFormat="1" ht="12.75">
      <c r="A39" s="39" t="s">
        <v>18</v>
      </c>
      <c r="B39" s="10" t="s">
        <v>15</v>
      </c>
      <c r="C39" s="34">
        <v>0</v>
      </c>
      <c r="D39" s="125">
        <f>(C39*($D$26+$D$33))</f>
        <v>0</v>
      </c>
      <c r="E39" s="126"/>
    </row>
    <row r="40" spans="1:9" ht="12">
      <c r="A40" s="39" t="s">
        <v>26</v>
      </c>
      <c r="B40" s="10" t="s">
        <v>17</v>
      </c>
      <c r="C40" s="34">
        <v>0</v>
      </c>
      <c r="D40" s="125">
        <f t="shared" ref="D40:D43" si="0">(C40*($D$26+$D$33))</f>
        <v>0</v>
      </c>
      <c r="E40" s="126"/>
    </row>
    <row r="41" spans="1:9" ht="12">
      <c r="A41" s="39" t="s">
        <v>27</v>
      </c>
      <c r="B41" s="10" t="s">
        <v>12</v>
      </c>
      <c r="C41" s="34">
        <v>0.08</v>
      </c>
      <c r="D41" s="125">
        <f t="shared" si="0"/>
        <v>132.520304904</v>
      </c>
      <c r="E41" s="126"/>
    </row>
    <row r="42" spans="1:9" ht="12">
      <c r="A42" s="39" t="s">
        <v>28</v>
      </c>
      <c r="B42" s="21" t="s">
        <v>47</v>
      </c>
      <c r="C42" s="35">
        <v>1.4999999999999999E-2</v>
      </c>
      <c r="D42" s="125">
        <f t="shared" si="0"/>
        <v>24.8475571695</v>
      </c>
      <c r="E42" s="126"/>
    </row>
    <row r="43" spans="1:9" ht="12">
      <c r="A43" s="39" t="s">
        <v>29</v>
      </c>
      <c r="B43" s="10" t="s">
        <v>16</v>
      </c>
      <c r="C43" s="34">
        <v>0</v>
      </c>
      <c r="D43" s="125">
        <f t="shared" si="0"/>
        <v>0</v>
      </c>
      <c r="E43" s="126"/>
    </row>
    <row r="44" spans="1:9" customFormat="1" ht="12.75">
      <c r="A44" s="1"/>
      <c r="B44" s="42" t="s">
        <v>8</v>
      </c>
      <c r="C44" s="36">
        <f>SUM(C36:C43)</f>
        <v>0.29500000000000004</v>
      </c>
      <c r="D44" s="122">
        <f>SUM(D36:E43)</f>
        <v>488.66862433350008</v>
      </c>
      <c r="E44" s="123"/>
    </row>
    <row r="45" spans="1:9" ht="12">
      <c r="B45" s="101" t="s">
        <v>68</v>
      </c>
      <c r="C45" s="101"/>
      <c r="D45" s="101"/>
      <c r="E45" s="101"/>
    </row>
    <row r="46" spans="1:9" ht="12">
      <c r="B46" s="8" t="s">
        <v>67</v>
      </c>
      <c r="C46" s="17"/>
      <c r="D46" s="104" t="s">
        <v>10</v>
      </c>
      <c r="E46" s="105"/>
    </row>
    <row r="47" spans="1:9" ht="12.75">
      <c r="A47" s="39" t="s">
        <v>23</v>
      </c>
      <c r="B47" s="12" t="s">
        <v>70</v>
      </c>
      <c r="C47" s="14"/>
      <c r="D47" s="120">
        <f>+I48</f>
        <v>40.257900000000006</v>
      </c>
      <c r="E47" s="121"/>
      <c r="G47" s="27" t="s">
        <v>43</v>
      </c>
      <c r="H47" s="27" t="s">
        <v>119</v>
      </c>
      <c r="I47" s="27" t="s">
        <v>46</v>
      </c>
    </row>
    <row r="48" spans="1:9" ht="12.75">
      <c r="A48" s="39" t="s">
        <v>24</v>
      </c>
      <c r="B48" s="12" t="s">
        <v>71</v>
      </c>
      <c r="C48" s="14"/>
      <c r="D48" s="120">
        <f>+I53</f>
        <v>198</v>
      </c>
      <c r="E48" s="121"/>
      <c r="F48" s="5"/>
      <c r="G48" s="25">
        <v>15</v>
      </c>
      <c r="H48" s="53">
        <v>2.4</v>
      </c>
      <c r="I48" s="26">
        <f>(G48*H48*2)-(3%*D16)</f>
        <v>40.257900000000006</v>
      </c>
    </row>
    <row r="49" spans="1:9" ht="12.75">
      <c r="A49" s="39" t="s">
        <v>25</v>
      </c>
      <c r="B49" s="13" t="s">
        <v>116</v>
      </c>
      <c r="C49" s="14"/>
      <c r="D49" s="120">
        <v>7.28</v>
      </c>
      <c r="E49" s="121"/>
      <c r="F49" s="5"/>
    </row>
    <row r="50" spans="1:9" ht="12.75">
      <c r="A50" s="39" t="s">
        <v>18</v>
      </c>
      <c r="B50" s="13" t="s">
        <v>117</v>
      </c>
      <c r="C50" s="14"/>
      <c r="D50" s="120">
        <v>174.32</v>
      </c>
      <c r="E50" s="121"/>
      <c r="F50" s="5"/>
    </row>
    <row r="51" spans="1:9" ht="12.75">
      <c r="A51" s="39" t="s">
        <v>26</v>
      </c>
      <c r="B51" s="13" t="s">
        <v>118</v>
      </c>
      <c r="C51" s="14"/>
      <c r="D51" s="120">
        <v>0</v>
      </c>
      <c r="E51" s="121"/>
      <c r="F51" s="5"/>
      <c r="G51" s="132" t="s">
        <v>45</v>
      </c>
      <c r="H51" s="132"/>
      <c r="I51" s="132"/>
    </row>
    <row r="52" spans="1:9" ht="12" customHeight="1">
      <c r="B52" s="42" t="s">
        <v>1</v>
      </c>
      <c r="C52" s="19"/>
      <c r="D52" s="131">
        <f>SUM(D47:E51)</f>
        <v>419.85789999999997</v>
      </c>
      <c r="E52" s="131"/>
      <c r="F52" s="5"/>
      <c r="G52" s="25" t="s">
        <v>43</v>
      </c>
      <c r="H52" s="25" t="s">
        <v>44</v>
      </c>
      <c r="I52" s="25" t="s">
        <v>46</v>
      </c>
    </row>
    <row r="53" spans="1:9" ht="12">
      <c r="B53" s="101" t="s">
        <v>72</v>
      </c>
      <c r="C53" s="101"/>
      <c r="D53" s="101"/>
      <c r="E53" s="101"/>
      <c r="F53" s="5"/>
      <c r="G53" s="25">
        <v>15</v>
      </c>
      <c r="H53" s="28">
        <v>16.5</v>
      </c>
      <c r="I53" s="26">
        <f>+H53*G53*80%</f>
        <v>198</v>
      </c>
    </row>
    <row r="54" spans="1:9" ht="12">
      <c r="B54" s="7" t="s">
        <v>73</v>
      </c>
      <c r="C54" s="18"/>
      <c r="D54" s="104" t="s">
        <v>10</v>
      </c>
      <c r="E54" s="105"/>
      <c r="F54" s="5"/>
    </row>
    <row r="55" spans="1:9" ht="12.75" customHeight="1">
      <c r="A55" s="39" t="s">
        <v>98</v>
      </c>
      <c r="B55" s="127" t="s">
        <v>74</v>
      </c>
      <c r="C55" s="128"/>
      <c r="D55" s="120">
        <f>+D33</f>
        <v>281.01281129999995</v>
      </c>
      <c r="E55" s="121"/>
    </row>
    <row r="56" spans="1:9" ht="12.75" customHeight="1">
      <c r="A56" s="39" t="s">
        <v>99</v>
      </c>
      <c r="B56" s="127" t="s">
        <v>75</v>
      </c>
      <c r="C56" s="128"/>
      <c r="D56" s="120">
        <f>+D44</f>
        <v>488.66862433350008</v>
      </c>
      <c r="E56" s="121"/>
    </row>
    <row r="57" spans="1:9" ht="12" customHeight="1">
      <c r="A57" s="39" t="s">
        <v>100</v>
      </c>
      <c r="B57" s="127" t="s">
        <v>76</v>
      </c>
      <c r="C57" s="128"/>
      <c r="D57" s="120">
        <f>+D52</f>
        <v>419.85789999999997</v>
      </c>
      <c r="E57" s="121"/>
    </row>
    <row r="58" spans="1:9" ht="12">
      <c r="B58" s="129" t="s">
        <v>8</v>
      </c>
      <c r="C58" s="130"/>
      <c r="D58" s="131">
        <f>SUM(D55:E57)</f>
        <v>1189.5393356335001</v>
      </c>
      <c r="E58" s="131"/>
    </row>
    <row r="59" spans="1:9" ht="12">
      <c r="B59" s="133" t="s">
        <v>77</v>
      </c>
      <c r="C59" s="134"/>
      <c r="D59" s="134"/>
      <c r="E59" s="135"/>
    </row>
    <row r="60" spans="1:9" ht="6" customHeight="1">
      <c r="A60"/>
      <c r="B60" s="136"/>
      <c r="C60" s="137"/>
      <c r="D60" s="137"/>
      <c r="E60" s="138"/>
    </row>
    <row r="61" spans="1:9" s="2" customFormat="1" ht="12">
      <c r="A61" s="1"/>
      <c r="B61" s="7" t="s">
        <v>83</v>
      </c>
      <c r="C61" s="18"/>
      <c r="D61" s="104" t="s">
        <v>10</v>
      </c>
      <c r="E61" s="105"/>
    </row>
    <row r="62" spans="1:9" ht="12" customHeight="1">
      <c r="A62" s="39" t="s">
        <v>23</v>
      </c>
      <c r="B62" s="23" t="s">
        <v>20</v>
      </c>
      <c r="C62" s="43">
        <v>8.3000000000000001E-3</v>
      </c>
      <c r="D62" s="125">
        <f>C62*$D$26</f>
        <v>11.4165753</v>
      </c>
      <c r="E62" s="123"/>
    </row>
    <row r="63" spans="1:9" ht="12" customHeight="1">
      <c r="A63" s="39" t="s">
        <v>24</v>
      </c>
      <c r="B63" s="23" t="s">
        <v>19</v>
      </c>
      <c r="C63" s="44">
        <f>C62*C41</f>
        <v>6.6399999999999999E-4</v>
      </c>
      <c r="D63" s="125">
        <f t="shared" ref="D63:D67" si="1">C63*$D$26</f>
        <v>0.91332602399999996</v>
      </c>
      <c r="E63" s="123"/>
    </row>
    <row r="64" spans="1:9" ht="12" customHeight="1">
      <c r="A64" s="39" t="s">
        <v>25</v>
      </c>
      <c r="B64" s="23" t="s">
        <v>21</v>
      </c>
      <c r="C64" s="45">
        <v>4.0000000000000001E-3</v>
      </c>
      <c r="D64" s="125">
        <f t="shared" si="1"/>
        <v>5.5019640000000001</v>
      </c>
      <c r="E64" s="123"/>
    </row>
    <row r="65" spans="1:10" ht="12" customHeight="1">
      <c r="A65" s="39" t="s">
        <v>18</v>
      </c>
      <c r="B65" s="23" t="s">
        <v>22</v>
      </c>
      <c r="C65" s="45">
        <v>1.9400000000000001E-2</v>
      </c>
      <c r="D65" s="125">
        <f t="shared" si="1"/>
        <v>26.684525400000002</v>
      </c>
      <c r="E65" s="123"/>
      <c r="H65" s="29"/>
    </row>
    <row r="66" spans="1:10" ht="24">
      <c r="A66" s="39" t="s">
        <v>26</v>
      </c>
      <c r="B66" s="23" t="s">
        <v>78</v>
      </c>
      <c r="C66" s="44">
        <f>C65*C44</f>
        <v>5.7230000000000007E-3</v>
      </c>
      <c r="D66" s="125">
        <f>C66*$D$26</f>
        <v>7.8719349930000009</v>
      </c>
      <c r="E66" s="123"/>
    </row>
    <row r="67" spans="1:10" ht="12" customHeight="1">
      <c r="A67" s="39" t="s">
        <v>27</v>
      </c>
      <c r="B67" s="23" t="s">
        <v>79</v>
      </c>
      <c r="C67" s="45">
        <v>3.5999999999999997E-2</v>
      </c>
      <c r="D67" s="125">
        <f t="shared" si="1"/>
        <v>49.517675999999994</v>
      </c>
      <c r="E67" s="123"/>
    </row>
    <row r="68" spans="1:10" ht="12.75">
      <c r="B68" s="11" t="s">
        <v>1</v>
      </c>
      <c r="C68" s="46">
        <f>TRUNC(SUM(C62:C67),8)</f>
        <v>7.4087E-2</v>
      </c>
      <c r="D68" s="122">
        <f>SUM(D62:E67)</f>
        <v>101.90600171700001</v>
      </c>
      <c r="E68" s="123"/>
      <c r="H68" s="75">
        <f>+D68+D58+D26</f>
        <v>2666.9363373505003</v>
      </c>
    </row>
    <row r="69" spans="1:10" ht="12">
      <c r="B69" s="133" t="s">
        <v>82</v>
      </c>
      <c r="C69" s="134"/>
      <c r="D69" s="134"/>
      <c r="E69" s="135"/>
    </row>
    <row r="70" spans="1:10" ht="6" customHeight="1">
      <c r="B70" s="133"/>
      <c r="C70" s="134"/>
      <c r="D70" s="134"/>
      <c r="E70" s="135"/>
    </row>
    <row r="71" spans="1:10" ht="12">
      <c r="B71" s="133" t="s">
        <v>84</v>
      </c>
      <c r="C71" s="134"/>
      <c r="D71" s="134"/>
      <c r="E71" s="135"/>
    </row>
    <row r="72" spans="1:10" ht="12">
      <c r="B72" s="7" t="s">
        <v>91</v>
      </c>
      <c r="C72" s="18"/>
      <c r="D72" s="104" t="s">
        <v>10</v>
      </c>
      <c r="E72" s="105"/>
      <c r="F72" s="5"/>
      <c r="H72" s="5"/>
    </row>
    <row r="73" spans="1:10" ht="12.75">
      <c r="A73" s="39" t="s">
        <v>23</v>
      </c>
      <c r="B73" s="22" t="s">
        <v>85</v>
      </c>
      <c r="C73" s="43">
        <v>9.2999999999999992E-3</v>
      </c>
      <c r="D73" s="125">
        <f>C73*$H$68</f>
        <v>24.80250793735965</v>
      </c>
      <c r="E73" s="123"/>
      <c r="H73" s="5"/>
    </row>
    <row r="74" spans="1:10" ht="12.75">
      <c r="A74" s="39" t="s">
        <v>24</v>
      </c>
      <c r="B74" s="22" t="s">
        <v>86</v>
      </c>
      <c r="C74" s="43">
        <v>5.5999999999999999E-3</v>
      </c>
      <c r="D74" s="125">
        <f t="shared" ref="D74:D78" si="2">C74*$H$68</f>
        <v>14.934843489162802</v>
      </c>
      <c r="E74" s="123"/>
      <c r="H74" s="5"/>
    </row>
    <row r="75" spans="1:10" ht="12.75">
      <c r="A75" s="39" t="s">
        <v>25</v>
      </c>
      <c r="B75" s="22" t="s">
        <v>87</v>
      </c>
      <c r="C75" s="43">
        <v>2.9999999999999997E-4</v>
      </c>
      <c r="D75" s="125">
        <f t="shared" si="2"/>
        <v>0.80008090120514996</v>
      </c>
      <c r="E75" s="123"/>
      <c r="H75" s="5"/>
    </row>
    <row r="76" spans="1:10" ht="12.75">
      <c r="A76" s="39" t="s">
        <v>18</v>
      </c>
      <c r="B76" s="22" t="s">
        <v>88</v>
      </c>
      <c r="C76" s="43">
        <v>3.3E-3</v>
      </c>
      <c r="D76" s="125">
        <f t="shared" si="2"/>
        <v>8.8008899132566505</v>
      </c>
      <c r="E76" s="123"/>
      <c r="H76" s="5"/>
    </row>
    <row r="77" spans="1:10" ht="12.75">
      <c r="A77" s="39" t="s">
        <v>26</v>
      </c>
      <c r="B77" s="22" t="s">
        <v>89</v>
      </c>
      <c r="C77" s="43">
        <v>1E-4</v>
      </c>
      <c r="D77" s="125">
        <f t="shared" si="2"/>
        <v>0.26669363373505006</v>
      </c>
      <c r="E77" s="123"/>
      <c r="H77" s="5"/>
    </row>
    <row r="78" spans="1:10" ht="12.75">
      <c r="A78" s="39" t="s">
        <v>27</v>
      </c>
      <c r="B78" s="22" t="s">
        <v>90</v>
      </c>
      <c r="C78" s="43">
        <v>0</v>
      </c>
      <c r="D78" s="125">
        <f t="shared" si="2"/>
        <v>0</v>
      </c>
      <c r="E78" s="123"/>
      <c r="H78" s="5"/>
    </row>
    <row r="79" spans="1:10" ht="12" customHeight="1">
      <c r="B79" s="11" t="s">
        <v>8</v>
      </c>
      <c r="C79" s="47">
        <f>SUM(C73:C78)</f>
        <v>1.8599999999999998E-2</v>
      </c>
      <c r="D79" s="122">
        <f>SUM(D73:E78)</f>
        <v>49.605015874719307</v>
      </c>
      <c r="E79" s="123"/>
      <c r="H79" s="5"/>
      <c r="J79" s="74"/>
    </row>
    <row r="80" spans="1:10" ht="12">
      <c r="B80" s="136"/>
      <c r="C80" s="137"/>
      <c r="D80" s="137"/>
      <c r="E80" s="138"/>
      <c r="H80" s="5"/>
    </row>
    <row r="81" spans="1:8" ht="12">
      <c r="B81" s="7" t="s">
        <v>92</v>
      </c>
      <c r="C81" s="18"/>
      <c r="D81" s="104" t="s">
        <v>10</v>
      </c>
      <c r="E81" s="105"/>
    </row>
    <row r="82" spans="1:8" ht="24" customHeight="1">
      <c r="A82" s="39" t="s">
        <v>23</v>
      </c>
      <c r="B82" s="6" t="s">
        <v>93</v>
      </c>
      <c r="C82" s="43">
        <f>+D82/D16</f>
        <v>0</v>
      </c>
      <c r="D82" s="139"/>
      <c r="E82" s="140"/>
    </row>
    <row r="83" spans="1:8" ht="12.75">
      <c r="B83" s="11" t="s">
        <v>8</v>
      </c>
      <c r="C83" s="47">
        <f>SUM(C82:C82)</f>
        <v>0</v>
      </c>
      <c r="D83" s="122">
        <f>SUM(D82:E82)</f>
        <v>0</v>
      </c>
      <c r="E83" s="123"/>
    </row>
    <row r="84" spans="1:8" ht="12.75" customHeight="1">
      <c r="B84" s="133" t="s">
        <v>94</v>
      </c>
      <c r="C84" s="134"/>
      <c r="D84" s="134"/>
      <c r="E84" s="135"/>
    </row>
    <row r="85" spans="1:8" ht="12">
      <c r="B85" s="7" t="s">
        <v>95</v>
      </c>
      <c r="C85" s="18"/>
      <c r="D85" s="104" t="s">
        <v>10</v>
      </c>
      <c r="E85" s="105"/>
    </row>
    <row r="86" spans="1:8" ht="12.75">
      <c r="A86" s="39" t="s">
        <v>30</v>
      </c>
      <c r="B86" s="142" t="s">
        <v>96</v>
      </c>
      <c r="C86" s="143"/>
      <c r="D86" s="125">
        <f>D79</f>
        <v>49.605015874719307</v>
      </c>
      <c r="E86" s="123"/>
    </row>
    <row r="87" spans="1:8" ht="12.75">
      <c r="A87" s="39" t="s">
        <v>31</v>
      </c>
      <c r="B87" s="142" t="s">
        <v>97</v>
      </c>
      <c r="C87" s="143"/>
      <c r="D87" s="125">
        <f>D83</f>
        <v>0</v>
      </c>
      <c r="E87" s="123"/>
    </row>
    <row r="88" spans="1:8" ht="12.75">
      <c r="B88" s="129" t="s">
        <v>1</v>
      </c>
      <c r="C88" s="130"/>
      <c r="D88" s="122">
        <f>SUM(D86:E87)</f>
        <v>49.605015874719307</v>
      </c>
      <c r="E88" s="123"/>
    </row>
    <row r="89" spans="1:8" ht="12">
      <c r="B89" s="133" t="s">
        <v>101</v>
      </c>
      <c r="C89" s="134"/>
      <c r="D89" s="134"/>
      <c r="E89" s="135"/>
    </row>
    <row r="90" spans="1:8" ht="6" customHeight="1">
      <c r="B90" s="133"/>
      <c r="C90" s="134"/>
      <c r="D90" s="134"/>
      <c r="E90" s="135"/>
    </row>
    <row r="91" spans="1:8" ht="12" customHeight="1">
      <c r="B91" s="8" t="s">
        <v>102</v>
      </c>
      <c r="C91" s="17"/>
      <c r="D91" s="104" t="s">
        <v>10</v>
      </c>
      <c r="E91" s="105"/>
    </row>
    <row r="92" spans="1:8" ht="12">
      <c r="A92" s="39" t="s">
        <v>23</v>
      </c>
      <c r="B92" s="12" t="s">
        <v>103</v>
      </c>
      <c r="C92" s="14"/>
      <c r="D92" s="120">
        <v>21.11</v>
      </c>
      <c r="E92" s="141"/>
      <c r="H92" s="73"/>
    </row>
    <row r="93" spans="1:8" ht="12">
      <c r="A93" s="39" t="s">
        <v>24</v>
      </c>
      <c r="B93" s="12" t="s">
        <v>6</v>
      </c>
      <c r="C93" s="14"/>
      <c r="D93" s="120">
        <v>16.87</v>
      </c>
      <c r="E93" s="141"/>
      <c r="H93" s="73"/>
    </row>
    <row r="94" spans="1:8" ht="12.75">
      <c r="A94" s="39" t="s">
        <v>25</v>
      </c>
      <c r="B94" s="12" t="s">
        <v>7</v>
      </c>
      <c r="C94" s="14"/>
      <c r="D94" s="120"/>
      <c r="E94" s="121"/>
    </row>
    <row r="95" spans="1:8" ht="12.75">
      <c r="A95" s="39" t="s">
        <v>18</v>
      </c>
      <c r="B95" s="13" t="s">
        <v>2</v>
      </c>
      <c r="C95" s="14"/>
      <c r="D95" s="120"/>
      <c r="E95" s="121"/>
    </row>
    <row r="96" spans="1:8" ht="12">
      <c r="B96" s="42" t="s">
        <v>9</v>
      </c>
      <c r="C96" s="19"/>
      <c r="D96" s="131">
        <f>SUM(D92:E95)</f>
        <v>37.980000000000004</v>
      </c>
      <c r="E96" s="131"/>
    </row>
    <row r="97" spans="1:5" ht="12">
      <c r="B97" s="133" t="s">
        <v>104</v>
      </c>
      <c r="C97" s="134"/>
      <c r="D97" s="134"/>
      <c r="E97" s="135"/>
    </row>
    <row r="98" spans="1:5" ht="6" customHeight="1">
      <c r="B98" s="133"/>
      <c r="C98" s="134"/>
      <c r="D98" s="134"/>
      <c r="E98" s="135"/>
    </row>
    <row r="99" spans="1:5" ht="12">
      <c r="B99" s="9" t="s">
        <v>105</v>
      </c>
      <c r="C99" s="8"/>
      <c r="D99" s="104" t="s">
        <v>10</v>
      </c>
      <c r="E99" s="105"/>
    </row>
    <row r="100" spans="1:5" ht="12">
      <c r="A100" s="39" t="s">
        <v>23</v>
      </c>
      <c r="B100" s="10" t="s">
        <v>33</v>
      </c>
      <c r="C100" s="48">
        <v>0.04</v>
      </c>
      <c r="D100" s="125">
        <f>C100*D115</f>
        <v>110.18085412900876</v>
      </c>
      <c r="E100" s="126"/>
    </row>
    <row r="101" spans="1:5" ht="12.75">
      <c r="A101" s="39" t="s">
        <v>24</v>
      </c>
      <c r="B101" s="10" t="s">
        <v>32</v>
      </c>
      <c r="C101" s="48">
        <v>0.04</v>
      </c>
      <c r="D101" s="125">
        <f>(D100+D115)*C101</f>
        <v>114.58808829416913</v>
      </c>
      <c r="E101" s="123"/>
    </row>
    <row r="102" spans="1:5" ht="12">
      <c r="A102" s="41" t="s">
        <v>25</v>
      </c>
      <c r="B102" s="24" t="s">
        <v>35</v>
      </c>
      <c r="C102" s="49"/>
      <c r="D102" s="144"/>
      <c r="E102" s="145"/>
    </row>
    <row r="103" spans="1:5" s="50" customFormat="1" ht="12">
      <c r="B103" s="51" t="s">
        <v>36</v>
      </c>
      <c r="C103" s="52">
        <v>3.44E-2</v>
      </c>
      <c r="D103" s="125">
        <f>($D100+$D101+$D115)/(1-$C$106)*C103</f>
        <v>108.36073817964144</v>
      </c>
      <c r="E103" s="126"/>
    </row>
    <row r="104" spans="1:5" ht="12">
      <c r="B104" s="16" t="s">
        <v>37</v>
      </c>
      <c r="C104" s="48">
        <v>1.6299999999999999E-2</v>
      </c>
      <c r="D104" s="125">
        <f>($D100+$D101+$D115)/(1-$C$106)*C104</f>
        <v>51.345349776981259</v>
      </c>
      <c r="E104" s="126"/>
    </row>
    <row r="105" spans="1:5" ht="12">
      <c r="B105" s="16" t="s">
        <v>38</v>
      </c>
      <c r="C105" s="48">
        <v>3.5000000000000001E-3</v>
      </c>
      <c r="D105" s="125">
        <f>($D100+$D101+$D115)/(1-$C$106)*C105</f>
        <v>11.025075105486774</v>
      </c>
      <c r="E105" s="126"/>
    </row>
    <row r="106" spans="1:5" ht="12.75">
      <c r="B106" s="41" t="s">
        <v>39</v>
      </c>
      <c r="C106" s="46">
        <f>TRUNC(SUM(C103:C105),8)</f>
        <v>5.4199999999999998E-2</v>
      </c>
      <c r="D106" s="122">
        <f>SUM(D100:E105)</f>
        <v>395.50010548528741</v>
      </c>
      <c r="E106" s="123"/>
    </row>
    <row r="107" spans="1:5" ht="12">
      <c r="B107" s="101" t="s">
        <v>42</v>
      </c>
      <c r="C107" s="101"/>
      <c r="D107" s="101"/>
      <c r="E107" s="101"/>
    </row>
    <row r="108" spans="1:5" ht="6" customHeight="1">
      <c r="B108" s="101"/>
      <c r="C108" s="101"/>
      <c r="D108" s="101"/>
      <c r="E108" s="101"/>
    </row>
    <row r="109" spans="1:5" ht="12">
      <c r="B109" s="102" t="s">
        <v>34</v>
      </c>
      <c r="C109" s="103"/>
      <c r="D109" s="104" t="s">
        <v>10</v>
      </c>
      <c r="E109" s="105"/>
    </row>
    <row r="110" spans="1:5" ht="12.75">
      <c r="A110" s="39" t="s">
        <v>23</v>
      </c>
      <c r="B110" s="146" t="s">
        <v>40</v>
      </c>
      <c r="C110" s="147"/>
      <c r="D110" s="120">
        <f>+D26</f>
        <v>1375.491</v>
      </c>
      <c r="E110" s="121"/>
    </row>
    <row r="111" spans="1:5" ht="12.75">
      <c r="A111" s="39" t="s">
        <v>24</v>
      </c>
      <c r="B111" s="146" t="s">
        <v>106</v>
      </c>
      <c r="C111" s="147"/>
      <c r="D111" s="120">
        <f>D58</f>
        <v>1189.5393356335001</v>
      </c>
      <c r="E111" s="121"/>
    </row>
    <row r="112" spans="1:5" ht="12.75">
      <c r="A112" s="39" t="s">
        <v>25</v>
      </c>
      <c r="B112" s="146" t="s">
        <v>107</v>
      </c>
      <c r="C112" s="147"/>
      <c r="D112" s="120">
        <f>D68</f>
        <v>101.90600171700001</v>
      </c>
      <c r="E112" s="121"/>
    </row>
    <row r="113" spans="1:10" ht="12.75">
      <c r="A113" s="37" t="s">
        <v>18</v>
      </c>
      <c r="B113" s="146" t="s">
        <v>81</v>
      </c>
      <c r="C113" s="147"/>
      <c r="D113" s="120">
        <f>D88</f>
        <v>49.605015874719307</v>
      </c>
      <c r="E113" s="121"/>
    </row>
    <row r="114" spans="1:10" ht="12.75">
      <c r="A114" s="38" t="s">
        <v>26</v>
      </c>
      <c r="B114" s="150" t="s">
        <v>108</v>
      </c>
      <c r="C114" s="147"/>
      <c r="D114" s="120">
        <f>D96</f>
        <v>37.980000000000004</v>
      </c>
      <c r="E114" s="121"/>
    </row>
    <row r="115" spans="1:10" ht="12">
      <c r="B115" s="151" t="s">
        <v>109</v>
      </c>
      <c r="C115" s="152"/>
      <c r="D115" s="153">
        <f>SUM(D110:E114)</f>
        <v>2754.5213532252192</v>
      </c>
      <c r="E115" s="154"/>
    </row>
    <row r="116" spans="1:10" ht="12">
      <c r="A116" s="39" t="s">
        <v>27</v>
      </c>
      <c r="B116" s="146" t="s">
        <v>41</v>
      </c>
      <c r="C116" s="147"/>
      <c r="D116" s="108">
        <f>+D106</f>
        <v>395.50010548528741</v>
      </c>
      <c r="E116" s="108"/>
    </row>
    <row r="117" spans="1:10" ht="12.75">
      <c r="B117" s="148" t="s">
        <v>110</v>
      </c>
      <c r="C117" s="149"/>
      <c r="D117" s="122">
        <f>+D115+D116</f>
        <v>3150.0214587105065</v>
      </c>
      <c r="E117" s="123"/>
      <c r="J117" s="5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48A4-ACC5-4F75-8D6F-1298346F4B8F}">
  <dimension ref="A1:J117"/>
  <sheetViews>
    <sheetView tabSelected="1" zoomScale="130" zoomScaleNormal="130" workbookViewId="0">
      <pane ySplit="5" topLeftCell="A6" activePane="bottomLeft" state="frozen"/>
      <selection pane="bottomLeft" activeCell="H110" sqref="H110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90" t="s">
        <v>112</v>
      </c>
      <c r="C1" s="90"/>
      <c r="D1" s="90"/>
      <c r="E1" s="90"/>
    </row>
    <row r="2" spans="1:6" ht="12">
      <c r="B2" s="91" t="s">
        <v>113</v>
      </c>
      <c r="C2" s="91"/>
      <c r="D2" s="91"/>
      <c r="E2" s="91"/>
    </row>
    <row r="3" spans="1:6" ht="12">
      <c r="B3" s="92" t="s">
        <v>114</v>
      </c>
      <c r="C3" s="92"/>
      <c r="D3" s="92"/>
      <c r="E3" s="92"/>
    </row>
    <row r="4" spans="1:6" ht="6" customHeight="1">
      <c r="B4" s="93"/>
      <c r="C4" s="94"/>
      <c r="D4" s="94"/>
      <c r="E4" s="95"/>
    </row>
    <row r="5" spans="1:6" ht="6" customHeight="1">
      <c r="B5" s="96"/>
      <c r="C5" s="97"/>
      <c r="D5" s="97"/>
      <c r="E5" s="98"/>
    </row>
    <row r="6" spans="1:6" ht="12">
      <c r="B6" s="96" t="s">
        <v>49</v>
      </c>
      <c r="C6" s="97"/>
      <c r="D6" s="97"/>
      <c r="E6" s="98"/>
    </row>
    <row r="7" spans="1:6" ht="12">
      <c r="A7" s="70" t="s">
        <v>23</v>
      </c>
      <c r="B7" s="7" t="s">
        <v>50</v>
      </c>
      <c r="C7" s="20"/>
      <c r="D7" s="99" t="s">
        <v>111</v>
      </c>
      <c r="E7" s="100"/>
    </row>
    <row r="8" spans="1:6" ht="12">
      <c r="A8" s="70" t="s">
        <v>24</v>
      </c>
      <c r="B8" s="83" t="s">
        <v>51</v>
      </c>
      <c r="C8" s="84"/>
      <c r="D8" s="85" t="s">
        <v>140</v>
      </c>
      <c r="E8" s="86"/>
    </row>
    <row r="9" spans="1:6" ht="12" customHeight="1">
      <c r="A9" s="70" t="s">
        <v>25</v>
      </c>
      <c r="B9" s="8" t="s">
        <v>52</v>
      </c>
      <c r="C9" s="17"/>
      <c r="D9" s="85" t="s">
        <v>138</v>
      </c>
      <c r="E9" s="86"/>
    </row>
    <row r="10" spans="1:6" ht="12" customHeight="1">
      <c r="A10" s="70" t="s">
        <v>18</v>
      </c>
      <c r="B10" s="83" t="s">
        <v>53</v>
      </c>
      <c r="C10" s="84"/>
      <c r="D10" s="87" t="s">
        <v>54</v>
      </c>
      <c r="E10" s="88"/>
    </row>
    <row r="11" spans="1:6" ht="12" customHeight="1">
      <c r="B11" s="89"/>
      <c r="C11" s="89"/>
      <c r="D11" s="89"/>
      <c r="E11" s="89"/>
    </row>
    <row r="12" spans="1:6" ht="12">
      <c r="B12" s="109" t="s">
        <v>57</v>
      </c>
      <c r="C12" s="110"/>
      <c r="D12" s="110"/>
      <c r="E12" s="110"/>
      <c r="F12" s="32"/>
    </row>
    <row r="13" spans="1:6" s="3" customFormat="1" ht="24">
      <c r="B13" s="30" t="s">
        <v>80</v>
      </c>
      <c r="C13" s="30" t="s">
        <v>55</v>
      </c>
      <c r="D13" s="30" t="s">
        <v>56</v>
      </c>
      <c r="E13" s="33" t="s">
        <v>48</v>
      </c>
    </row>
    <row r="14" spans="1:6" ht="11.25" customHeight="1">
      <c r="B14" s="111" t="s">
        <v>139</v>
      </c>
      <c r="C14" s="111"/>
      <c r="D14" s="113">
        <v>43466</v>
      </c>
      <c r="E14" s="115">
        <v>2</v>
      </c>
    </row>
    <row r="15" spans="1:6" ht="11.25" customHeight="1">
      <c r="B15" s="112"/>
      <c r="C15" s="112"/>
      <c r="D15" s="114"/>
      <c r="E15" s="114"/>
    </row>
    <row r="16" spans="1:6" ht="12">
      <c r="B16" s="116" t="s">
        <v>115</v>
      </c>
      <c r="C16" s="117"/>
      <c r="D16" s="118">
        <v>1058.07</v>
      </c>
      <c r="E16" s="119"/>
    </row>
    <row r="17" spans="1:10" ht="12">
      <c r="B17" s="101" t="s">
        <v>60</v>
      </c>
      <c r="C17" s="101"/>
      <c r="D17" s="101"/>
      <c r="E17" s="101"/>
    </row>
    <row r="18" spans="1:10" ht="6" customHeight="1">
      <c r="B18" s="101"/>
      <c r="C18" s="101"/>
      <c r="D18" s="101"/>
      <c r="E18" s="101"/>
    </row>
    <row r="19" spans="1:10" ht="12">
      <c r="B19" s="102" t="s">
        <v>66</v>
      </c>
      <c r="C19" s="103"/>
      <c r="D19" s="104" t="s">
        <v>10</v>
      </c>
      <c r="E19" s="105"/>
    </row>
    <row r="20" spans="1:10" ht="12">
      <c r="A20" s="70" t="s">
        <v>23</v>
      </c>
      <c r="B20" s="106" t="s">
        <v>0</v>
      </c>
      <c r="C20" s="107"/>
      <c r="D20" s="108">
        <f>+D16</f>
        <v>1058.07</v>
      </c>
      <c r="E20" s="108"/>
      <c r="J20" s="31"/>
    </row>
    <row r="21" spans="1:10" ht="12.75">
      <c r="A21" s="70" t="s">
        <v>24</v>
      </c>
      <c r="B21" s="106" t="s">
        <v>3</v>
      </c>
      <c r="C21" s="107"/>
      <c r="D21" s="120">
        <f>+D20*30%</f>
        <v>317.42099999999999</v>
      </c>
      <c r="E21" s="121"/>
      <c r="J21" s="31"/>
    </row>
    <row r="22" spans="1:10" ht="12.75">
      <c r="A22" s="70" t="s">
        <v>25</v>
      </c>
      <c r="B22" s="106" t="s">
        <v>4</v>
      </c>
      <c r="C22" s="107"/>
      <c r="D22" s="120">
        <v>0</v>
      </c>
      <c r="E22" s="121"/>
      <c r="J22" s="31"/>
    </row>
    <row r="23" spans="1:10" ht="12.75">
      <c r="A23" s="70" t="s">
        <v>18</v>
      </c>
      <c r="B23" s="106" t="s">
        <v>5</v>
      </c>
      <c r="C23" s="107"/>
      <c r="D23" s="120">
        <v>185.94</v>
      </c>
      <c r="E23" s="121"/>
      <c r="J23" s="31"/>
    </row>
    <row r="24" spans="1:10" ht="12.75">
      <c r="A24" s="70" t="s">
        <v>26</v>
      </c>
      <c r="B24" s="106" t="s">
        <v>58</v>
      </c>
      <c r="C24" s="107"/>
      <c r="D24" s="120">
        <v>116.21</v>
      </c>
      <c r="E24" s="121"/>
      <c r="J24" s="31"/>
    </row>
    <row r="25" spans="1:10" ht="12.75">
      <c r="A25" s="70" t="s">
        <v>27</v>
      </c>
      <c r="B25" s="106" t="s">
        <v>2</v>
      </c>
      <c r="C25" s="107"/>
      <c r="D25" s="120">
        <v>0</v>
      </c>
      <c r="E25" s="121"/>
      <c r="J25" s="31"/>
    </row>
    <row r="26" spans="1:10" ht="12.75">
      <c r="B26" s="69" t="s">
        <v>8</v>
      </c>
      <c r="C26" s="15"/>
      <c r="D26" s="122">
        <f>SUM(D20:E25)</f>
        <v>1677.6410000000001</v>
      </c>
      <c r="E26" s="123"/>
      <c r="G26" s="31"/>
      <c r="H26" s="31"/>
      <c r="I26" s="31"/>
      <c r="J26" s="31"/>
    </row>
    <row r="27" spans="1:10" ht="12">
      <c r="B27" s="101" t="s">
        <v>59</v>
      </c>
      <c r="C27" s="101"/>
      <c r="D27" s="101"/>
      <c r="E27" s="101"/>
    </row>
    <row r="28" spans="1:10" ht="6" customHeight="1">
      <c r="B28" s="101"/>
      <c r="C28" s="101"/>
      <c r="D28" s="101"/>
      <c r="E28" s="101"/>
    </row>
    <row r="29" spans="1:10" ht="12">
      <c r="B29" s="101" t="s">
        <v>61</v>
      </c>
      <c r="C29" s="101"/>
      <c r="D29" s="101"/>
      <c r="E29" s="101"/>
    </row>
    <row r="30" spans="1:10" ht="12">
      <c r="B30" s="8" t="s">
        <v>62</v>
      </c>
      <c r="C30" s="17"/>
      <c r="D30" s="104" t="s">
        <v>10</v>
      </c>
      <c r="E30" s="105"/>
      <c r="H30" s="31"/>
      <c r="I30" s="31"/>
    </row>
    <row r="31" spans="1:10" ht="12.75">
      <c r="A31" s="70" t="s">
        <v>23</v>
      </c>
      <c r="B31" s="12" t="s">
        <v>63</v>
      </c>
      <c r="C31" s="34">
        <v>8.3299999999999999E-2</v>
      </c>
      <c r="D31" s="125">
        <f>(D26*C31)</f>
        <v>139.7474953</v>
      </c>
      <c r="E31" s="123"/>
      <c r="G31" s="31"/>
      <c r="H31" s="31"/>
    </row>
    <row r="32" spans="1:10" ht="12">
      <c r="A32" s="70" t="s">
        <v>24</v>
      </c>
      <c r="B32" s="72" t="s">
        <v>64</v>
      </c>
      <c r="C32" s="34">
        <v>0.121</v>
      </c>
      <c r="D32" s="125">
        <f xml:space="preserve"> (D26*C32)</f>
        <v>202.994561</v>
      </c>
      <c r="E32" s="126"/>
      <c r="H32" s="31"/>
      <c r="I32" s="31"/>
    </row>
    <row r="33" spans="1:9" ht="12.75">
      <c r="B33" s="69" t="s">
        <v>8</v>
      </c>
      <c r="C33" s="36">
        <f>SUM(C31:C32)</f>
        <v>0.20429999999999998</v>
      </c>
      <c r="D33" s="122">
        <f>SUM(D31:E32)</f>
        <v>342.7420563</v>
      </c>
      <c r="E33" s="123"/>
    </row>
    <row r="34" spans="1:9" ht="12">
      <c r="B34" s="124" t="s">
        <v>69</v>
      </c>
      <c r="C34" s="124"/>
      <c r="D34" s="124"/>
      <c r="E34" s="124"/>
    </row>
    <row r="35" spans="1:9" ht="12">
      <c r="B35" s="8" t="s">
        <v>65</v>
      </c>
      <c r="C35" s="17"/>
      <c r="D35" s="104" t="s">
        <v>10</v>
      </c>
      <c r="E35" s="105"/>
    </row>
    <row r="36" spans="1:9" ht="12">
      <c r="A36" s="70" t="s">
        <v>23</v>
      </c>
      <c r="B36" s="10" t="s">
        <v>11</v>
      </c>
      <c r="C36" s="34">
        <v>0.2</v>
      </c>
      <c r="D36" s="125">
        <f>(C36*($D$26+$D$33))</f>
        <v>404.07661126000005</v>
      </c>
      <c r="E36" s="126"/>
    </row>
    <row r="37" spans="1:9" ht="12">
      <c r="A37" s="70" t="s">
        <v>24</v>
      </c>
      <c r="B37" s="10" t="s">
        <v>13</v>
      </c>
      <c r="C37" s="34">
        <v>0</v>
      </c>
      <c r="D37" s="125">
        <f>(C37*($D$26+$D$33))</f>
        <v>0</v>
      </c>
      <c r="E37" s="126"/>
    </row>
    <row r="38" spans="1:9" customFormat="1" ht="12.75">
      <c r="A38" s="70" t="s">
        <v>25</v>
      </c>
      <c r="B38" s="10" t="s">
        <v>14</v>
      </c>
      <c r="C38" s="34">
        <v>0</v>
      </c>
      <c r="D38" s="125">
        <f>(C38*($D$26+$D$33))</f>
        <v>0</v>
      </c>
      <c r="E38" s="126"/>
    </row>
    <row r="39" spans="1:9" customFormat="1" ht="12.75">
      <c r="A39" s="70" t="s">
        <v>18</v>
      </c>
      <c r="B39" s="10" t="s">
        <v>15</v>
      </c>
      <c r="C39" s="34">
        <v>0</v>
      </c>
      <c r="D39" s="125">
        <f>(C39*($D$26+$D$33))</f>
        <v>0</v>
      </c>
      <c r="E39" s="126"/>
    </row>
    <row r="40" spans="1:9" ht="12">
      <c r="A40" s="70" t="s">
        <v>26</v>
      </c>
      <c r="B40" s="10" t="s">
        <v>17</v>
      </c>
      <c r="C40" s="34">
        <v>0</v>
      </c>
      <c r="D40" s="125">
        <f t="shared" ref="D40:D43" si="0">(C40*($D$26+$D$33))</f>
        <v>0</v>
      </c>
      <c r="E40" s="126"/>
    </row>
    <row r="41" spans="1:9" ht="12">
      <c r="A41" s="70" t="s">
        <v>27</v>
      </c>
      <c r="B41" s="10" t="s">
        <v>12</v>
      </c>
      <c r="C41" s="34">
        <v>0.08</v>
      </c>
      <c r="D41" s="125">
        <f t="shared" si="0"/>
        <v>161.630644504</v>
      </c>
      <c r="E41" s="126"/>
    </row>
    <row r="42" spans="1:9" ht="12">
      <c r="A42" s="70" t="s">
        <v>28</v>
      </c>
      <c r="B42" s="21" t="s">
        <v>47</v>
      </c>
      <c r="C42" s="35">
        <v>1.4999999999999999E-2</v>
      </c>
      <c r="D42" s="125">
        <f t="shared" si="0"/>
        <v>30.305745844500002</v>
      </c>
      <c r="E42" s="126"/>
    </row>
    <row r="43" spans="1:9" ht="12">
      <c r="A43" s="70" t="s">
        <v>29</v>
      </c>
      <c r="B43" s="10" t="s">
        <v>16</v>
      </c>
      <c r="C43" s="34">
        <v>0</v>
      </c>
      <c r="D43" s="125">
        <f t="shared" si="0"/>
        <v>0</v>
      </c>
      <c r="E43" s="126"/>
    </row>
    <row r="44" spans="1:9" customFormat="1" ht="12.75">
      <c r="A44" s="1"/>
      <c r="B44" s="69" t="s">
        <v>8</v>
      </c>
      <c r="C44" s="36">
        <f>SUM(C36:C43)</f>
        <v>0.29500000000000004</v>
      </c>
      <c r="D44" s="122">
        <f>SUM(D36:E43)</f>
        <v>596.01300160850008</v>
      </c>
      <c r="E44" s="123"/>
    </row>
    <row r="45" spans="1:9" ht="12">
      <c r="B45" s="101" t="s">
        <v>68</v>
      </c>
      <c r="C45" s="101"/>
      <c r="D45" s="101"/>
      <c r="E45" s="101"/>
    </row>
    <row r="46" spans="1:9" ht="12">
      <c r="B46" s="8" t="s">
        <v>67</v>
      </c>
      <c r="C46" s="17"/>
      <c r="D46" s="104" t="s">
        <v>10</v>
      </c>
      <c r="E46" s="105"/>
    </row>
    <row r="47" spans="1:9" ht="12.75">
      <c r="A47" s="70" t="s">
        <v>23</v>
      </c>
      <c r="B47" s="12" t="s">
        <v>70</v>
      </c>
      <c r="C47" s="14"/>
      <c r="D47" s="120">
        <f>+I48</f>
        <v>40.257900000000006</v>
      </c>
      <c r="E47" s="121"/>
      <c r="G47" s="27" t="s">
        <v>43</v>
      </c>
      <c r="H47" s="27" t="s">
        <v>119</v>
      </c>
      <c r="I47" s="27" t="s">
        <v>46</v>
      </c>
    </row>
    <row r="48" spans="1:9" ht="12.75">
      <c r="A48" s="70" t="s">
        <v>24</v>
      </c>
      <c r="B48" s="12" t="s">
        <v>71</v>
      </c>
      <c r="C48" s="14"/>
      <c r="D48" s="120">
        <f>+I53</f>
        <v>198</v>
      </c>
      <c r="E48" s="121"/>
      <c r="F48" s="5"/>
      <c r="G48" s="25">
        <v>15</v>
      </c>
      <c r="H48" s="53">
        <v>2.4</v>
      </c>
      <c r="I48" s="26">
        <f>(G48*H48*2)-(3%*D16)</f>
        <v>40.257900000000006</v>
      </c>
    </row>
    <row r="49" spans="1:9" ht="12.75">
      <c r="A49" s="70" t="s">
        <v>25</v>
      </c>
      <c r="B49" s="13" t="s">
        <v>116</v>
      </c>
      <c r="C49" s="14"/>
      <c r="D49" s="120">
        <v>7.38</v>
      </c>
      <c r="E49" s="121"/>
      <c r="F49" s="5"/>
    </row>
    <row r="50" spans="1:9" ht="12.75">
      <c r="A50" s="70" t="s">
        <v>18</v>
      </c>
      <c r="B50" s="13" t="s">
        <v>117</v>
      </c>
      <c r="C50" s="14"/>
      <c r="D50" s="120">
        <v>212.61</v>
      </c>
      <c r="E50" s="121"/>
      <c r="F50" s="5"/>
    </row>
    <row r="51" spans="1:9" ht="12.75">
      <c r="A51" s="70" t="s">
        <v>26</v>
      </c>
      <c r="B51" s="13" t="s">
        <v>118</v>
      </c>
      <c r="C51" s="14"/>
      <c r="D51" s="120">
        <v>0</v>
      </c>
      <c r="E51" s="121"/>
      <c r="F51" s="5"/>
      <c r="G51" s="132" t="s">
        <v>45</v>
      </c>
      <c r="H51" s="132"/>
      <c r="I51" s="132"/>
    </row>
    <row r="52" spans="1:9" ht="12" customHeight="1">
      <c r="B52" s="69" t="s">
        <v>1</v>
      </c>
      <c r="C52" s="19"/>
      <c r="D52" s="131">
        <f>SUM(D47:E51)</f>
        <v>458.24790000000002</v>
      </c>
      <c r="E52" s="131"/>
      <c r="F52" s="5"/>
      <c r="G52" s="25" t="s">
        <v>43</v>
      </c>
      <c r="H52" s="25" t="s">
        <v>44</v>
      </c>
      <c r="I52" s="25" t="s">
        <v>46</v>
      </c>
    </row>
    <row r="53" spans="1:9" ht="12">
      <c r="B53" s="101" t="s">
        <v>72</v>
      </c>
      <c r="C53" s="101"/>
      <c r="D53" s="101"/>
      <c r="E53" s="101"/>
      <c r="F53" s="5"/>
      <c r="G53" s="25">
        <v>15</v>
      </c>
      <c r="H53" s="28">
        <v>16.5</v>
      </c>
      <c r="I53" s="26">
        <f>+H53*G53*80%</f>
        <v>198</v>
      </c>
    </row>
    <row r="54" spans="1:9" ht="12">
      <c r="B54" s="7" t="s">
        <v>73</v>
      </c>
      <c r="C54" s="18"/>
      <c r="D54" s="104" t="s">
        <v>10</v>
      </c>
      <c r="E54" s="105"/>
      <c r="F54" s="5"/>
    </row>
    <row r="55" spans="1:9" ht="12.75" customHeight="1">
      <c r="A55" s="70" t="s">
        <v>98</v>
      </c>
      <c r="B55" s="127" t="s">
        <v>74</v>
      </c>
      <c r="C55" s="128"/>
      <c r="D55" s="120">
        <f>+D33</f>
        <v>342.7420563</v>
      </c>
      <c r="E55" s="121"/>
    </row>
    <row r="56" spans="1:9" ht="12.75" customHeight="1">
      <c r="A56" s="70" t="s">
        <v>99</v>
      </c>
      <c r="B56" s="127" t="s">
        <v>75</v>
      </c>
      <c r="C56" s="128"/>
      <c r="D56" s="120">
        <f>+D44</f>
        <v>596.01300160850008</v>
      </c>
      <c r="E56" s="121"/>
    </row>
    <row r="57" spans="1:9" ht="12" customHeight="1">
      <c r="A57" s="70" t="s">
        <v>100</v>
      </c>
      <c r="B57" s="127" t="s">
        <v>76</v>
      </c>
      <c r="C57" s="128"/>
      <c r="D57" s="120">
        <f>+D52</f>
        <v>458.24790000000002</v>
      </c>
      <c r="E57" s="121"/>
    </row>
    <row r="58" spans="1:9" ht="12">
      <c r="B58" s="129" t="s">
        <v>8</v>
      </c>
      <c r="C58" s="130"/>
      <c r="D58" s="131">
        <f>SUM(D55:E57)</f>
        <v>1397.0029579085001</v>
      </c>
      <c r="E58" s="131"/>
    </row>
    <row r="59" spans="1:9" ht="12">
      <c r="B59" s="133" t="s">
        <v>77</v>
      </c>
      <c r="C59" s="134"/>
      <c r="D59" s="134"/>
      <c r="E59" s="135"/>
    </row>
    <row r="60" spans="1:9" ht="6" customHeight="1">
      <c r="A60"/>
      <c r="B60" s="136"/>
      <c r="C60" s="137"/>
      <c r="D60" s="137"/>
      <c r="E60" s="138"/>
    </row>
    <row r="61" spans="1:9" s="2" customFormat="1" ht="12">
      <c r="A61" s="1"/>
      <c r="B61" s="7" t="s">
        <v>83</v>
      </c>
      <c r="C61" s="18"/>
      <c r="D61" s="104" t="s">
        <v>10</v>
      </c>
      <c r="E61" s="105"/>
    </row>
    <row r="62" spans="1:9" ht="12" customHeight="1">
      <c r="A62" s="70" t="s">
        <v>23</v>
      </c>
      <c r="B62" s="23" t="s">
        <v>20</v>
      </c>
      <c r="C62" s="43">
        <v>8.3000000000000001E-3</v>
      </c>
      <c r="D62" s="125">
        <f>C62*$D$26</f>
        <v>13.924420300000001</v>
      </c>
      <c r="E62" s="123"/>
    </row>
    <row r="63" spans="1:9" ht="12" customHeight="1">
      <c r="A63" s="70" t="s">
        <v>24</v>
      </c>
      <c r="B63" s="23" t="s">
        <v>19</v>
      </c>
      <c r="C63" s="44">
        <f>C62*C41</f>
        <v>6.6399999999999999E-4</v>
      </c>
      <c r="D63" s="125">
        <f t="shared" ref="D63:D67" si="1">C63*$D$26</f>
        <v>1.1139536240000001</v>
      </c>
      <c r="E63" s="123"/>
    </row>
    <row r="64" spans="1:9" ht="12" customHeight="1">
      <c r="A64" s="70" t="s">
        <v>25</v>
      </c>
      <c r="B64" s="23" t="s">
        <v>21</v>
      </c>
      <c r="C64" s="45">
        <v>4.0000000000000001E-3</v>
      </c>
      <c r="D64" s="125">
        <f t="shared" si="1"/>
        <v>6.7105640000000006</v>
      </c>
      <c r="E64" s="123"/>
    </row>
    <row r="65" spans="1:10" ht="12" customHeight="1">
      <c r="A65" s="70" t="s">
        <v>18</v>
      </c>
      <c r="B65" s="23" t="s">
        <v>22</v>
      </c>
      <c r="C65" s="45">
        <v>1.9400000000000001E-2</v>
      </c>
      <c r="D65" s="125">
        <f t="shared" si="1"/>
        <v>32.5462354</v>
      </c>
      <c r="E65" s="123"/>
      <c r="H65" s="29"/>
    </row>
    <row r="66" spans="1:10" ht="24">
      <c r="A66" s="70" t="s">
        <v>26</v>
      </c>
      <c r="B66" s="23" t="s">
        <v>78</v>
      </c>
      <c r="C66" s="44">
        <f>C65*C44</f>
        <v>5.7230000000000007E-3</v>
      </c>
      <c r="D66" s="125">
        <f>C66*$D$26</f>
        <v>9.601139443000001</v>
      </c>
      <c r="E66" s="123"/>
    </row>
    <row r="67" spans="1:10" ht="12" customHeight="1">
      <c r="A67" s="70" t="s">
        <v>27</v>
      </c>
      <c r="B67" s="23" t="s">
        <v>79</v>
      </c>
      <c r="C67" s="45">
        <v>3.5999999999999997E-2</v>
      </c>
      <c r="D67" s="125">
        <f t="shared" si="1"/>
        <v>60.395075999999996</v>
      </c>
      <c r="E67" s="123"/>
    </row>
    <row r="68" spans="1:10" ht="12.75">
      <c r="B68" s="11" t="s">
        <v>1</v>
      </c>
      <c r="C68" s="46">
        <f>TRUNC(SUM(C62:C67),8)</f>
        <v>7.4087E-2</v>
      </c>
      <c r="D68" s="122">
        <f>SUM(D62:E67)</f>
        <v>124.291388767</v>
      </c>
      <c r="E68" s="123"/>
      <c r="H68" s="75">
        <f>+D68+D58+D26</f>
        <v>3198.9353466755001</v>
      </c>
    </row>
    <row r="69" spans="1:10" ht="12">
      <c r="B69" s="133" t="s">
        <v>82</v>
      </c>
      <c r="C69" s="134"/>
      <c r="D69" s="134"/>
      <c r="E69" s="135"/>
    </row>
    <row r="70" spans="1:10" ht="6" customHeight="1">
      <c r="B70" s="133"/>
      <c r="C70" s="134"/>
      <c r="D70" s="134"/>
      <c r="E70" s="135"/>
    </row>
    <row r="71" spans="1:10" ht="12">
      <c r="B71" s="133" t="s">
        <v>84</v>
      </c>
      <c r="C71" s="134"/>
      <c r="D71" s="134"/>
      <c r="E71" s="135"/>
    </row>
    <row r="72" spans="1:10" ht="12">
      <c r="B72" s="7" t="s">
        <v>91</v>
      </c>
      <c r="C72" s="18"/>
      <c r="D72" s="104" t="s">
        <v>10</v>
      </c>
      <c r="E72" s="105"/>
      <c r="F72" s="5"/>
      <c r="H72" s="5"/>
    </row>
    <row r="73" spans="1:10" ht="12.75">
      <c r="A73" s="70" t="s">
        <v>23</v>
      </c>
      <c r="B73" s="22" t="s">
        <v>85</v>
      </c>
      <c r="C73" s="43">
        <v>9.2999999999999992E-3</v>
      </c>
      <c r="D73" s="125">
        <f>C73*$H$68</f>
        <v>29.75009872408215</v>
      </c>
      <c r="E73" s="123"/>
      <c r="H73" s="5"/>
    </row>
    <row r="74" spans="1:10" ht="12.75">
      <c r="A74" s="70" t="s">
        <v>24</v>
      </c>
      <c r="B74" s="22" t="s">
        <v>86</v>
      </c>
      <c r="C74" s="43">
        <v>5.5999999999999999E-3</v>
      </c>
      <c r="D74" s="125">
        <f t="shared" ref="D74:D78" si="2">C74*$H$68</f>
        <v>17.914037941382801</v>
      </c>
      <c r="E74" s="123"/>
      <c r="H74" s="5"/>
    </row>
    <row r="75" spans="1:10" ht="12.75">
      <c r="A75" s="70" t="s">
        <v>25</v>
      </c>
      <c r="B75" s="22" t="s">
        <v>87</v>
      </c>
      <c r="C75" s="43">
        <v>2.9999999999999997E-4</v>
      </c>
      <c r="D75" s="125">
        <f t="shared" si="2"/>
        <v>0.95968060400264998</v>
      </c>
      <c r="E75" s="123"/>
      <c r="H75" s="5"/>
    </row>
    <row r="76" spans="1:10" ht="12.75">
      <c r="A76" s="70" t="s">
        <v>18</v>
      </c>
      <c r="B76" s="22" t="s">
        <v>88</v>
      </c>
      <c r="C76" s="43">
        <v>3.3E-3</v>
      </c>
      <c r="D76" s="125">
        <f t="shared" si="2"/>
        <v>10.55648664402915</v>
      </c>
      <c r="E76" s="123"/>
      <c r="H76" s="5"/>
    </row>
    <row r="77" spans="1:10" ht="12.75">
      <c r="A77" s="70" t="s">
        <v>26</v>
      </c>
      <c r="B77" s="22" t="s">
        <v>89</v>
      </c>
      <c r="C77" s="43">
        <v>1E-4</v>
      </c>
      <c r="D77" s="125">
        <f t="shared" si="2"/>
        <v>0.31989353466755005</v>
      </c>
      <c r="E77" s="123"/>
      <c r="H77" s="5"/>
    </row>
    <row r="78" spans="1:10" ht="12.75">
      <c r="A78" s="70" t="s">
        <v>27</v>
      </c>
      <c r="B78" s="22" t="s">
        <v>90</v>
      </c>
      <c r="C78" s="43">
        <v>0</v>
      </c>
      <c r="D78" s="125">
        <f t="shared" si="2"/>
        <v>0</v>
      </c>
      <c r="E78" s="123"/>
      <c r="H78" s="5"/>
    </row>
    <row r="79" spans="1:10" ht="12" customHeight="1">
      <c r="B79" s="11" t="s">
        <v>8</v>
      </c>
      <c r="C79" s="47">
        <f>SUM(C73:C78)</f>
        <v>1.8599999999999998E-2</v>
      </c>
      <c r="D79" s="122">
        <f>SUM(D73:E78)</f>
        <v>59.5001974481643</v>
      </c>
      <c r="E79" s="123"/>
      <c r="H79" s="5"/>
      <c r="J79" s="74"/>
    </row>
    <row r="80" spans="1:10" ht="12">
      <c r="B80" s="136"/>
      <c r="C80" s="137"/>
      <c r="D80" s="137"/>
      <c r="E80" s="138"/>
      <c r="H80" s="5"/>
    </row>
    <row r="81" spans="1:8" ht="12">
      <c r="B81" s="7" t="s">
        <v>92</v>
      </c>
      <c r="C81" s="18"/>
      <c r="D81" s="104" t="s">
        <v>10</v>
      </c>
      <c r="E81" s="105"/>
    </row>
    <row r="82" spans="1:8" ht="24" customHeight="1">
      <c r="A82" s="70" t="s">
        <v>23</v>
      </c>
      <c r="B82" s="6" t="s">
        <v>93</v>
      </c>
      <c r="C82" s="43">
        <f>+D82/D16</f>
        <v>0</v>
      </c>
      <c r="D82" s="139"/>
      <c r="E82" s="140"/>
    </row>
    <row r="83" spans="1:8" ht="12.75">
      <c r="B83" s="11" t="s">
        <v>8</v>
      </c>
      <c r="C83" s="47">
        <f>SUM(C82:C82)</f>
        <v>0</v>
      </c>
      <c r="D83" s="122">
        <f>SUM(D82:E82)</f>
        <v>0</v>
      </c>
      <c r="E83" s="123"/>
    </row>
    <row r="84" spans="1:8" ht="12.75" customHeight="1">
      <c r="B84" s="133" t="s">
        <v>94</v>
      </c>
      <c r="C84" s="134"/>
      <c r="D84" s="134"/>
      <c r="E84" s="135"/>
    </row>
    <row r="85" spans="1:8" ht="12">
      <c r="B85" s="7" t="s">
        <v>95</v>
      </c>
      <c r="C85" s="18"/>
      <c r="D85" s="104" t="s">
        <v>10</v>
      </c>
      <c r="E85" s="105"/>
    </row>
    <row r="86" spans="1:8" ht="12.75">
      <c r="A86" s="70" t="s">
        <v>30</v>
      </c>
      <c r="B86" s="142" t="s">
        <v>96</v>
      </c>
      <c r="C86" s="143"/>
      <c r="D86" s="125">
        <f>D79</f>
        <v>59.5001974481643</v>
      </c>
      <c r="E86" s="123"/>
    </row>
    <row r="87" spans="1:8" ht="12.75">
      <c r="A87" s="70" t="s">
        <v>31</v>
      </c>
      <c r="B87" s="142" t="s">
        <v>97</v>
      </c>
      <c r="C87" s="143"/>
      <c r="D87" s="125">
        <f>D83</f>
        <v>0</v>
      </c>
      <c r="E87" s="123"/>
    </row>
    <row r="88" spans="1:8" ht="12.75">
      <c r="B88" s="129" t="s">
        <v>1</v>
      </c>
      <c r="C88" s="130"/>
      <c r="D88" s="122">
        <f>SUM(D86:E87)</f>
        <v>59.5001974481643</v>
      </c>
      <c r="E88" s="123"/>
    </row>
    <row r="89" spans="1:8" ht="12">
      <c r="B89" s="133" t="s">
        <v>101</v>
      </c>
      <c r="C89" s="134"/>
      <c r="D89" s="134"/>
      <c r="E89" s="135"/>
    </row>
    <row r="90" spans="1:8" ht="6" customHeight="1">
      <c r="B90" s="133"/>
      <c r="C90" s="134"/>
      <c r="D90" s="134"/>
      <c r="E90" s="135"/>
    </row>
    <row r="91" spans="1:8" ht="12" customHeight="1">
      <c r="B91" s="8" t="s">
        <v>102</v>
      </c>
      <c r="C91" s="17"/>
      <c r="D91" s="104" t="s">
        <v>10</v>
      </c>
      <c r="E91" s="105"/>
    </row>
    <row r="92" spans="1:8" ht="12">
      <c r="A92" s="70" t="s">
        <v>23</v>
      </c>
      <c r="B92" s="12" t="s">
        <v>103</v>
      </c>
      <c r="C92" s="14"/>
      <c r="D92" s="120">
        <v>21.11</v>
      </c>
      <c r="E92" s="141"/>
      <c r="H92" s="73"/>
    </row>
    <row r="93" spans="1:8" ht="12">
      <c r="A93" s="70" t="s">
        <v>24</v>
      </c>
      <c r="B93" s="12" t="s">
        <v>6</v>
      </c>
      <c r="C93" s="14"/>
      <c r="D93" s="120">
        <v>16.87</v>
      </c>
      <c r="E93" s="141"/>
      <c r="H93" s="73"/>
    </row>
    <row r="94" spans="1:8" ht="12.75">
      <c r="A94" s="70" t="s">
        <v>25</v>
      </c>
      <c r="B94" s="12" t="s">
        <v>7</v>
      </c>
      <c r="C94" s="14"/>
      <c r="D94" s="120"/>
      <c r="E94" s="121"/>
    </row>
    <row r="95" spans="1:8" ht="12.75">
      <c r="A95" s="70" t="s">
        <v>18</v>
      </c>
      <c r="B95" s="13" t="s">
        <v>2</v>
      </c>
      <c r="C95" s="14"/>
      <c r="D95" s="120"/>
      <c r="E95" s="121"/>
    </row>
    <row r="96" spans="1:8" ht="12">
      <c r="B96" s="69" t="s">
        <v>9</v>
      </c>
      <c r="C96" s="19"/>
      <c r="D96" s="131">
        <f>SUM(D92:E95)</f>
        <v>37.980000000000004</v>
      </c>
      <c r="E96" s="131"/>
    </row>
    <row r="97" spans="1:5" ht="12">
      <c r="B97" s="133" t="s">
        <v>104</v>
      </c>
      <c r="C97" s="134"/>
      <c r="D97" s="134"/>
      <c r="E97" s="135"/>
    </row>
    <row r="98" spans="1:5" ht="6" customHeight="1">
      <c r="B98" s="133"/>
      <c r="C98" s="134"/>
      <c r="D98" s="134"/>
      <c r="E98" s="135"/>
    </row>
    <row r="99" spans="1:5" ht="12">
      <c r="B99" s="9" t="s">
        <v>105</v>
      </c>
      <c r="C99" s="8"/>
      <c r="D99" s="104" t="s">
        <v>10</v>
      </c>
      <c r="E99" s="105"/>
    </row>
    <row r="100" spans="1:5" ht="12">
      <c r="A100" s="70" t="s">
        <v>23</v>
      </c>
      <c r="B100" s="10" t="s">
        <v>33</v>
      </c>
      <c r="C100" s="48">
        <v>2.1600000000000001E-2</v>
      </c>
      <c r="D100" s="125">
        <f>C100*D115</f>
        <v>71.202575753071159</v>
      </c>
      <c r="E100" s="126"/>
    </row>
    <row r="101" spans="1:5" ht="12.75">
      <c r="A101" s="70" t="s">
        <v>24</v>
      </c>
      <c r="B101" s="10" t="s">
        <v>32</v>
      </c>
      <c r="C101" s="48">
        <v>2.1600000000000001E-2</v>
      </c>
      <c r="D101" s="125">
        <f>(D100+D115)*C101</f>
        <v>72.740551389337483</v>
      </c>
      <c r="E101" s="123"/>
    </row>
    <row r="102" spans="1:5" ht="12">
      <c r="A102" s="71" t="s">
        <v>25</v>
      </c>
      <c r="B102" s="24" t="s">
        <v>35</v>
      </c>
      <c r="C102" s="49"/>
      <c r="D102" s="144"/>
      <c r="E102" s="145"/>
    </row>
    <row r="103" spans="1:5" s="50" customFormat="1" ht="12">
      <c r="B103" s="51" t="s">
        <v>36</v>
      </c>
      <c r="C103" s="52">
        <v>3.44E-2</v>
      </c>
      <c r="D103" s="125">
        <f>($D100+$D101+$D115)/(1-$C$106)*C103</f>
        <v>125.13040631375864</v>
      </c>
      <c r="E103" s="126"/>
    </row>
    <row r="104" spans="1:5" ht="12">
      <c r="B104" s="16" t="s">
        <v>37</v>
      </c>
      <c r="C104" s="48">
        <v>1.6299999999999999E-2</v>
      </c>
      <c r="D104" s="125">
        <f>($D100+$D101+$D115)/(1-$C$106)*C104</f>
        <v>59.291442526577491</v>
      </c>
      <c r="E104" s="126"/>
    </row>
    <row r="105" spans="1:5" ht="12">
      <c r="B105" s="16" t="s">
        <v>38</v>
      </c>
      <c r="C105" s="48">
        <v>3.5000000000000001E-3</v>
      </c>
      <c r="D105" s="125">
        <f>($D100+$D101+$D115)/(1-$C$106)*C105</f>
        <v>12.731291340062652</v>
      </c>
      <c r="E105" s="126"/>
    </row>
    <row r="106" spans="1:5" ht="12.75">
      <c r="B106" s="71" t="s">
        <v>39</v>
      </c>
      <c r="C106" s="46">
        <f>TRUNC(SUM(C103:C105),8)</f>
        <v>5.4199999999999998E-2</v>
      </c>
      <c r="D106" s="122">
        <f>SUM(D100:E105)</f>
        <v>341.09626732280742</v>
      </c>
      <c r="E106" s="123"/>
    </row>
    <row r="107" spans="1:5" ht="12">
      <c r="B107" s="101" t="s">
        <v>42</v>
      </c>
      <c r="C107" s="101"/>
      <c r="D107" s="101"/>
      <c r="E107" s="101"/>
    </row>
    <row r="108" spans="1:5" ht="6" customHeight="1">
      <c r="B108" s="101"/>
      <c r="C108" s="101"/>
      <c r="D108" s="101"/>
      <c r="E108" s="101"/>
    </row>
    <row r="109" spans="1:5" ht="12">
      <c r="B109" s="102" t="s">
        <v>34</v>
      </c>
      <c r="C109" s="103"/>
      <c r="D109" s="104" t="s">
        <v>10</v>
      </c>
      <c r="E109" s="105"/>
    </row>
    <row r="110" spans="1:5" ht="12.75">
      <c r="A110" s="70" t="s">
        <v>23</v>
      </c>
      <c r="B110" s="146" t="s">
        <v>40</v>
      </c>
      <c r="C110" s="147"/>
      <c r="D110" s="120">
        <f>+D26</f>
        <v>1677.6410000000001</v>
      </c>
      <c r="E110" s="121"/>
    </row>
    <row r="111" spans="1:5" ht="12.75">
      <c r="A111" s="70" t="s">
        <v>24</v>
      </c>
      <c r="B111" s="146" t="s">
        <v>106</v>
      </c>
      <c r="C111" s="147"/>
      <c r="D111" s="120">
        <f>D58</f>
        <v>1397.0029579085001</v>
      </c>
      <c r="E111" s="121"/>
    </row>
    <row r="112" spans="1:5" ht="12.75">
      <c r="A112" s="70" t="s">
        <v>25</v>
      </c>
      <c r="B112" s="146" t="s">
        <v>107</v>
      </c>
      <c r="C112" s="147"/>
      <c r="D112" s="120">
        <f>D68</f>
        <v>124.291388767</v>
      </c>
      <c r="E112" s="121"/>
    </row>
    <row r="113" spans="1:10" ht="12.75">
      <c r="A113" s="37" t="s">
        <v>18</v>
      </c>
      <c r="B113" s="146" t="s">
        <v>81</v>
      </c>
      <c r="C113" s="147"/>
      <c r="D113" s="120">
        <f>D88</f>
        <v>59.5001974481643</v>
      </c>
      <c r="E113" s="121"/>
    </row>
    <row r="114" spans="1:10" ht="12.75">
      <c r="A114" s="38" t="s">
        <v>26</v>
      </c>
      <c r="B114" s="150" t="s">
        <v>108</v>
      </c>
      <c r="C114" s="147"/>
      <c r="D114" s="120">
        <f>D96</f>
        <v>37.980000000000004</v>
      </c>
      <c r="E114" s="121"/>
    </row>
    <row r="115" spans="1:10" ht="12">
      <c r="B115" s="151" t="s">
        <v>109</v>
      </c>
      <c r="C115" s="152"/>
      <c r="D115" s="153">
        <f>SUM(D110:E114)</f>
        <v>3296.4155441236644</v>
      </c>
      <c r="E115" s="154"/>
    </row>
    <row r="116" spans="1:10" ht="12">
      <c r="A116" s="70" t="s">
        <v>27</v>
      </c>
      <c r="B116" s="146" t="s">
        <v>41</v>
      </c>
      <c r="C116" s="147"/>
      <c r="D116" s="108">
        <f>+D106</f>
        <v>341.09626732280742</v>
      </c>
      <c r="E116" s="108"/>
    </row>
    <row r="117" spans="1:10" ht="12.75">
      <c r="B117" s="148" t="s">
        <v>110</v>
      </c>
      <c r="C117" s="149"/>
      <c r="D117" s="122">
        <f>+D115+D116</f>
        <v>3637.5118114464717</v>
      </c>
      <c r="E117" s="123"/>
      <c r="J117" s="5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PROPOSTA</vt:lpstr>
      <vt:lpstr>VIG_DIURNO</vt:lpstr>
      <vt:lpstr>VIG_NOTURNO</vt:lpstr>
      <vt:lpstr>VIG_DIURNO!Area_de_impressao</vt:lpstr>
      <vt:lpstr>VIG_NOTURNO!Area_de_impressao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cclif</cp:lastModifiedBy>
  <cp:lastPrinted>2012-09-05T19:16:17Z</cp:lastPrinted>
  <dcterms:created xsi:type="dcterms:W3CDTF">1999-03-22T20:47:50Z</dcterms:created>
  <dcterms:modified xsi:type="dcterms:W3CDTF">2020-05-29T16:59:07Z</dcterms:modified>
</cp:coreProperties>
</file>