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FPB-CCL-ES\Pregão Terceirizados IFPB-ES 2019\00-Pregão 01_2020\Docs do Pregão\Julgamento Propostas\1-Zelo\Zelo g01\"/>
    </mc:Choice>
  </mc:AlternateContent>
  <xr:revisionPtr revIDLastSave="0" documentId="13_ncr:1_{F9C8ABD4-A683-45B5-A688-4AF616A61A6E}" xr6:coauthVersionLast="45" xr6:coauthVersionMax="45" xr10:uidLastSave="{00000000-0000-0000-0000-000000000000}"/>
  <bookViews>
    <workbookView xWindow="-120" yWindow="-120" windowWidth="20730" windowHeight="11160" tabRatio="877" xr2:uid="{00000000-000D-0000-FFFF-FFFF00000000}"/>
  </bookViews>
  <sheets>
    <sheet name="PROPOSTA" sheetId="150" r:id="rId1"/>
    <sheet name="RECEPCIONISTA" sheetId="151" r:id="rId2"/>
    <sheet name="ASG" sheetId="145" r:id="rId3"/>
    <sheet name="ENCARREGADO" sheetId="148" r:id="rId4"/>
    <sheet name="QUADRO RESUMO_LIMP" sheetId="146" r:id="rId5"/>
  </sheets>
  <definedNames>
    <definedName name="_xlnm.Print_Area" localSheetId="2">ASG!$B$1:$D$106</definedName>
    <definedName name="_xlnm.Print_Area" localSheetId="3">ENCARREGADO!$B$1:$D$106</definedName>
    <definedName name="_xlnm.Print_Area" localSheetId="0">PROPOSTA!#REF!</definedName>
    <definedName name="_xlnm.Print_Area" localSheetId="1">RECEPCIONISTA!$B$1:$D$106</definedName>
    <definedName name="hj">#REF!</definedName>
    <definedName name="ISS">#REF!</definedName>
    <definedName name="UniformeMensageiro" localSheetId="2">#REF!</definedName>
    <definedName name="UniformeMensageiro" localSheetId="3">#REF!</definedName>
    <definedName name="UniformeMensageiro" localSheetId="0">#REF!</definedName>
    <definedName name="UniformeMensageiro" localSheetId="1">#REF!</definedName>
    <definedName name="UniformeMensageiro">#REF!</definedName>
    <definedName name="UniformeMensageiros" localSheetId="2">#REF!</definedName>
    <definedName name="UniformeMensageiros" localSheetId="3">#REF!</definedName>
    <definedName name="UniformeMensageiros" localSheetId="0">#REF!</definedName>
    <definedName name="UniformeMensageiros" localSheetId="1">#REF!</definedName>
    <definedName name="UniformeMensageiros">#REF!</definedName>
    <definedName name="UniformeRecepcionista" localSheetId="2">#REF!</definedName>
    <definedName name="UniformeRecepcionista" localSheetId="3">#REF!</definedName>
    <definedName name="UniformeRecepcionista" localSheetId="0">#REF!</definedName>
    <definedName name="UniformeRecepcionista" localSheetId="1">#REF!</definedName>
    <definedName name="UniformeRecepcionist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50" l="1"/>
  <c r="D105" i="145" l="1"/>
  <c r="D103" i="145"/>
  <c r="D103" i="148"/>
  <c r="D105" i="148"/>
  <c r="C106" i="148"/>
  <c r="C102" i="148"/>
  <c r="C66" i="145"/>
  <c r="C63" i="145"/>
  <c r="D63" i="145" s="1"/>
  <c r="C106" i="145"/>
  <c r="C102" i="145"/>
  <c r="D75" i="151"/>
  <c r="D65" i="151"/>
  <c r="C106" i="151"/>
  <c r="C102" i="151"/>
  <c r="D102" i="145" l="1"/>
  <c r="D106" i="145" s="1"/>
  <c r="N6" i="150" l="1"/>
  <c r="D47" i="148" l="1"/>
  <c r="D47" i="145"/>
  <c r="I48" i="151"/>
  <c r="D47" i="151"/>
  <c r="D96" i="151" l="1"/>
  <c r="D114" i="151" s="1"/>
  <c r="C83" i="151"/>
  <c r="C79" i="151"/>
  <c r="C63" i="151"/>
  <c r="I53" i="151"/>
  <c r="C44" i="151"/>
  <c r="C66" i="151" s="1"/>
  <c r="D66" i="151" s="1"/>
  <c r="C33" i="151"/>
  <c r="D20" i="151"/>
  <c r="D26" i="151" s="1"/>
  <c r="I5" i="150"/>
  <c r="L5" i="150" l="1"/>
  <c r="C68" i="151"/>
  <c r="D52" i="151"/>
  <c r="D57" i="151" s="1"/>
  <c r="D48" i="151"/>
  <c r="D78" i="151"/>
  <c r="D74" i="151"/>
  <c r="D67" i="151"/>
  <c r="D64" i="151"/>
  <c r="D32" i="151"/>
  <c r="D82" i="151"/>
  <c r="D83" i="151" s="1"/>
  <c r="D87" i="151" s="1"/>
  <c r="D77" i="151"/>
  <c r="D73" i="151"/>
  <c r="D31" i="151"/>
  <c r="D33" i="151" s="1"/>
  <c r="D55" i="151" s="1"/>
  <c r="D76" i="151"/>
  <c r="D110" i="151"/>
  <c r="D62" i="151"/>
  <c r="D63" i="151"/>
  <c r="D68" i="151" l="1"/>
  <c r="D112" i="151" s="1"/>
  <c r="D42" i="151"/>
  <c r="D41" i="151"/>
  <c r="D39" i="151"/>
  <c r="D36" i="151"/>
  <c r="D43" i="151"/>
  <c r="D40" i="151"/>
  <c r="D38" i="151"/>
  <c r="D79" i="151"/>
  <c r="D86" i="151" s="1"/>
  <c r="D88" i="151" s="1"/>
  <c r="D113" i="151" s="1"/>
  <c r="D37" i="151"/>
  <c r="D44" i="151" l="1"/>
  <c r="D56" i="151" s="1"/>
  <c r="D58" i="151" s="1"/>
  <c r="D111" i="151" s="1"/>
  <c r="D115" i="151" s="1"/>
  <c r="D100" i="151" l="1"/>
  <c r="D101" i="151" l="1"/>
  <c r="D103" i="151" s="1"/>
  <c r="D105" i="151" l="1"/>
  <c r="D102" i="151"/>
  <c r="D106" i="151" s="1"/>
  <c r="D116" i="151" s="1"/>
  <c r="D117" i="151" s="1"/>
  <c r="H3" i="150" s="1"/>
  <c r="I3" i="150" s="1"/>
  <c r="I6" i="150" s="1"/>
  <c r="D104" i="151"/>
  <c r="L3" i="150" l="1"/>
  <c r="I48" i="148"/>
  <c r="D48" i="148"/>
  <c r="I48" i="145"/>
  <c r="D96" i="148"/>
  <c r="D114" i="148" s="1"/>
  <c r="C83" i="148"/>
  <c r="C79" i="148"/>
  <c r="C63" i="148"/>
  <c r="I53" i="148"/>
  <c r="D52" i="148"/>
  <c r="D57" i="148" s="1"/>
  <c r="C44" i="148"/>
  <c r="C66" i="148" s="1"/>
  <c r="C33" i="148"/>
  <c r="D20" i="148"/>
  <c r="D26" i="148" s="1"/>
  <c r="D66" i="148" l="1"/>
  <c r="C68" i="148"/>
  <c r="D78" i="148"/>
  <c r="D74" i="148"/>
  <c r="D67" i="148"/>
  <c r="D64" i="148"/>
  <c r="D31" i="148"/>
  <c r="D82" i="148"/>
  <c r="D83" i="148" s="1"/>
  <c r="D87" i="148" s="1"/>
  <c r="D77" i="148"/>
  <c r="D73" i="148"/>
  <c r="D76" i="148"/>
  <c r="D110" i="148"/>
  <c r="D75" i="148"/>
  <c r="D65" i="148"/>
  <c r="D62" i="148"/>
  <c r="D32" i="148"/>
  <c r="D63" i="148"/>
  <c r="D79" i="148" l="1"/>
  <c r="D86" i="148" s="1"/>
  <c r="D88" i="148" s="1"/>
  <c r="D113" i="148" s="1"/>
  <c r="D68" i="148"/>
  <c r="D112" i="148" s="1"/>
  <c r="D33" i="148"/>
  <c r="D55" i="148" l="1"/>
  <c r="D43" i="148"/>
  <c r="D38" i="148"/>
  <c r="D39" i="148"/>
  <c r="D41" i="148"/>
  <c r="D40" i="148"/>
  <c r="D37" i="148"/>
  <c r="D36" i="148"/>
  <c r="D42" i="148"/>
  <c r="D44" i="148" l="1"/>
  <c r="D56" i="148" s="1"/>
  <c r="D58" i="148" s="1"/>
  <c r="D111" i="148" s="1"/>
  <c r="D115" i="148" s="1"/>
  <c r="D100" i="148" l="1"/>
  <c r="D101" i="148" l="1"/>
  <c r="D104" i="148" s="1"/>
  <c r="D106" i="148" l="1"/>
  <c r="D116" i="148" s="1"/>
  <c r="D117" i="148" s="1"/>
  <c r="I57" i="146" s="1"/>
  <c r="I53" i="145"/>
  <c r="D48" i="145" s="1"/>
  <c r="D20" i="145"/>
  <c r="F7" i="146" l="1"/>
  <c r="F27" i="146"/>
  <c r="F47" i="146"/>
  <c r="I67" i="146"/>
  <c r="F17" i="146"/>
  <c r="F37" i="146"/>
  <c r="J81" i="146" l="1"/>
  <c r="E67" i="146"/>
  <c r="H67" i="146" s="1"/>
  <c r="E65" i="146"/>
  <c r="H65" i="146" s="1"/>
  <c r="E57" i="146"/>
  <c r="H57" i="146" s="1"/>
  <c r="E55" i="146"/>
  <c r="H55" i="146" s="1"/>
  <c r="E47" i="146"/>
  <c r="E45" i="146"/>
  <c r="E37" i="146"/>
  <c r="E35" i="146"/>
  <c r="E27" i="146"/>
  <c r="E25" i="146"/>
  <c r="E17" i="146"/>
  <c r="E15" i="146"/>
  <c r="E7" i="146"/>
  <c r="E5" i="146"/>
  <c r="D26" i="145" l="1"/>
  <c r="D52" i="145"/>
  <c r="D57" i="145" s="1"/>
  <c r="D96" i="145"/>
  <c r="D114" i="145" s="1"/>
  <c r="C79" i="145"/>
  <c r="C44" i="145"/>
  <c r="C33" i="145"/>
  <c r="C83" i="145"/>
  <c r="D66" i="145" l="1"/>
  <c r="C68" i="145"/>
  <c r="G37" i="146"/>
  <c r="D31" i="145"/>
  <c r="D64" i="145"/>
  <c r="D67" i="145"/>
  <c r="D73" i="145"/>
  <c r="D77" i="145"/>
  <c r="D82" i="145"/>
  <c r="D83" i="145" s="1"/>
  <c r="D87" i="145" s="1"/>
  <c r="D32" i="145"/>
  <c r="D62" i="145"/>
  <c r="D75" i="145"/>
  <c r="D110" i="145"/>
  <c r="D76" i="145"/>
  <c r="D65" i="145"/>
  <c r="D74" i="145"/>
  <c r="D78" i="145"/>
  <c r="D79" i="145" l="1"/>
  <c r="D86" i="145" s="1"/>
  <c r="D88" i="145" s="1"/>
  <c r="D113" i="145" s="1"/>
  <c r="G7" i="146"/>
  <c r="G27" i="146"/>
  <c r="J67" i="146"/>
  <c r="G47" i="146"/>
  <c r="G17" i="146"/>
  <c r="J57" i="146"/>
  <c r="D68" i="145"/>
  <c r="D112" i="145" s="1"/>
  <c r="D33" i="145"/>
  <c r="D55" i="145" l="1"/>
  <c r="D38" i="145"/>
  <c r="D36" i="145"/>
  <c r="D41" i="145"/>
  <c r="D43" i="145"/>
  <c r="D39" i="145"/>
  <c r="D37" i="145"/>
  <c r="D40" i="145"/>
  <c r="D42" i="145"/>
  <c r="D44" i="145" l="1"/>
  <c r="D56" i="145" s="1"/>
  <c r="D58" i="145" s="1"/>
  <c r="D111" i="145" s="1"/>
  <c r="D115" i="145" s="1"/>
  <c r="D100" i="145" s="1"/>
  <c r="D101" i="145" l="1"/>
  <c r="D104" i="145" l="1"/>
  <c r="D116" i="145" l="1"/>
  <c r="D117" i="145" s="1"/>
  <c r="F5" i="146" s="1"/>
  <c r="G5" i="146" s="1"/>
  <c r="G9" i="146" s="1"/>
  <c r="H74" i="146" s="1"/>
  <c r="J74" i="146" s="1"/>
  <c r="F15" i="146" l="1"/>
  <c r="G15" i="146" s="1"/>
  <c r="G19" i="146" s="1"/>
  <c r="H75" i="146" s="1"/>
  <c r="J75" i="146" s="1"/>
  <c r="I65" i="146"/>
  <c r="J65" i="146" s="1"/>
  <c r="J69" i="146" s="1"/>
  <c r="H80" i="146" s="1"/>
  <c r="J80" i="146" s="1"/>
  <c r="F35" i="146"/>
  <c r="G35" i="146" s="1"/>
  <c r="G39" i="146" s="1"/>
  <c r="H77" i="146" s="1"/>
  <c r="J77" i="146" s="1"/>
  <c r="F45" i="146"/>
  <c r="G45" i="146" s="1"/>
  <c r="G49" i="146" s="1"/>
  <c r="H78" i="146" s="1"/>
  <c r="J78" i="146" s="1"/>
  <c r="I55" i="146"/>
  <c r="J55" i="146" s="1"/>
  <c r="J59" i="146" s="1"/>
  <c r="H79" i="146" s="1"/>
  <c r="J79" i="146" s="1"/>
  <c r="F25" i="146"/>
  <c r="G25" i="146" s="1"/>
  <c r="G29" i="146" s="1"/>
  <c r="H76" i="146" s="1"/>
  <c r="J76" i="146" s="1"/>
  <c r="J82" i="146" l="1"/>
  <c r="I4" i="150" s="1"/>
  <c r="L4" i="150" s="1"/>
  <c r="H4" i="150" l="1"/>
</calcChain>
</file>

<file path=xl/sharedStrings.xml><?xml version="1.0" encoding="utf-8"?>
<sst xmlns="http://schemas.openxmlformats.org/spreadsheetml/2006/main" count="730" uniqueCount="197">
  <si>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</si>
  <si>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</si>
  <si>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</si>
  <si>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</si>
  <si>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</si>
  <si>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</si>
  <si>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</si>
  <si>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</si>
  <si>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</si>
  <si>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</si>
  <si>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</si>
  <si>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</si>
  <si>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</si>
  <si>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</si>
  <si>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</si>
  <si>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</si>
  <si>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</si>
  <si>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</si>
  <si>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</si>
  <si>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</si>
  <si>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</si>
  <si>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</si>
  <si>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</si>
  <si>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</si>
  <si>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</si>
  <si>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</si>
  <si>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</si>
  <si>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</si>
  <si>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</si>
  <si>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</si>
  <si>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</si>
  <si>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</si>
  <si>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</si>
  <si>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</si>
  <si>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</si>
  <si>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</si>
  <si>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</si>
  <si>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</si>
  <si>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</si>
  <si>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</si>
  <si>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</si>
  <si>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</si>
  <si>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</si>
  <si>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</si>
  <si>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</si>
  <si>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</si>
  <si>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</si>
  <si>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</si>
  <si>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</si>
  <si>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</si>
  <si>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</si>
  <si>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</si>
  <si>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</si>
  <si>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</si>
  <si>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</si>
  <si>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</si>
  <si>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</si>
  <si>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</si>
  <si>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</si>
  <si>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</si>
  <si>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</si>
  <si>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</si>
  <si>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</si>
  <si>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</si>
  <si>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</si>
  <si>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</si>
  <si>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</si>
  <si>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</si>
  <si>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</si>
  <si>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</si>
  <si>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</si>
  <si>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</si>
  <si>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</si>
  <si>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</si>
  <si>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</si>
  <si>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</si>
  <si>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</si>
  <si>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</si>
  <si>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</si>
  <si>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</si>
  <si>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</si>
  <si>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</si>
  <si>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</si>
  <si>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</si>
  <si>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</si>
  <si>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</si>
  <si>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</si>
  <si>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</si>
  <si>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</si>
  <si>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</si>
  <si>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</si>
  <si>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</si>
  <si>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</si>
  <si>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</si>
  <si>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</si>
  <si>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</si>
  <si>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</si>
  <si>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</si>
  <si>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</si>
  <si>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</si>
  <si>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</si>
  <si>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</si>
  <si>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</si>
  <si>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</si>
  <si>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</si>
  <si>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</si>
  <si>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</si>
  <si>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</si>
  <si>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</si>
  <si>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AREA INTERNA - PISO FRIO</t>
  </si>
  <si>
    <t>MÃO-DE-OBRA</t>
  </si>
  <si>
    <t>(1)</t>
  </si>
  <si>
    <t>(2)</t>
  </si>
  <si>
    <t>( 1 X 2 )</t>
  </si>
  <si>
    <t>PRODUTIVIDADE</t>
  </si>
  <si>
    <t>PREÇO HOMEM</t>
  </si>
  <si>
    <t>SUBTOTAL</t>
  </si>
  <si>
    <t>(1/M²)</t>
  </si>
  <si>
    <t>/MÊS (R$)</t>
  </si>
  <si>
    <t>(R$/M²)</t>
  </si>
  <si>
    <t>Servente</t>
  </si>
  <si>
    <t>Encarregado</t>
  </si>
  <si>
    <t>AREA INTERNA - LABORATORIO</t>
  </si>
  <si>
    <t>AREA INTERNA - ÁREA COM ESPAÇOS LIVRES - SAGUÃO, HAL E SALÃO</t>
  </si>
  <si>
    <t>AREA INTERNA - BANHEIROS</t>
  </si>
  <si>
    <t>AREA EXTERNA - VARRIÇÃO DE PASSEIOS E ARRUAMENTOS</t>
  </si>
  <si>
    <t xml:space="preserve">Esquadrias Externas (face externa sem exposição à situação de risco ) </t>
  </si>
  <si>
    <t xml:space="preserve"> (3)</t>
  </si>
  <si>
    <t xml:space="preserve"> (4)</t>
  </si>
  <si>
    <t>(5)</t>
  </si>
  <si>
    <t>( 4 X 5 )</t>
  </si>
  <si>
    <t>FREQUÊNCIA</t>
  </si>
  <si>
    <t>JORNADA DE TRABALHO</t>
  </si>
  <si>
    <t>( 1 X 2 X 3 )</t>
  </si>
  <si>
    <t>NO MÊS (HORAS)</t>
  </si>
  <si>
    <t>Ki</t>
  </si>
  <si>
    <t>1/188,76</t>
  </si>
  <si>
    <t xml:space="preserve">Esquadrias Externas (face interna) </t>
  </si>
  <si>
    <t>QUADRO RESUMO</t>
  </si>
  <si>
    <t>DESCRIÇÃO</t>
  </si>
  <si>
    <t>UNIDADE</t>
  </si>
  <si>
    <t>QUANTIDADE</t>
  </si>
  <si>
    <t>VALOR UNITARIO</t>
  </si>
  <si>
    <t>VALOR TOTAL</t>
  </si>
  <si>
    <t>Área Interna -  Piso frio</t>
  </si>
  <si>
    <t>M²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</si>
  <si>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</si>
  <si>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</si>
  <si>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</si>
  <si>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</si>
  <si>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</si>
  <si>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Equadria Externa - Face interna</t>
  </si>
  <si>
    <t>Equipamentos e Materiais</t>
  </si>
  <si>
    <t>CONJUNTO</t>
  </si>
  <si>
    <t>PB000196/2019</t>
  </si>
  <si>
    <t>29/04/2020</t>
  </si>
  <si>
    <t>5143-20</t>
  </si>
  <si>
    <t>Auxiliar de Serviços Gerais</t>
  </si>
  <si>
    <t>Nº do Processo: 23799.000563.2019-82</t>
  </si>
  <si>
    <t>Nº do Edital: 01/2020</t>
  </si>
  <si>
    <t>Data: 29/04/2020 às 10 horas</t>
  </si>
  <si>
    <t>4101-05</t>
  </si>
  <si>
    <t>SALÁRIO BASE DA CATEGORIA</t>
  </si>
  <si>
    <t>Seguro de Vida</t>
  </si>
  <si>
    <t>Beneficio Odontológico</t>
  </si>
  <si>
    <t>Outros (AuxílioFuneral)</t>
  </si>
  <si>
    <t>X</t>
  </si>
  <si>
    <t>Outros (gratificação)</t>
  </si>
  <si>
    <t>VALOR PASSAGEM</t>
  </si>
  <si>
    <t>Recepcionista</t>
  </si>
  <si>
    <t>44h</t>
  </si>
  <si>
    <t>-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</si>
  <si>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</si>
  <si>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</si>
  <si>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</si>
  <si>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</si>
  <si>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</si>
  <si>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</si>
  <si>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</si>
  <si>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</si>
  <si>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</si>
  <si>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RECEPCIONISTA</t>
  </si>
  <si>
    <t>POSTO</t>
  </si>
  <si>
    <t>PRESTAÇÃO DE SERVIÇO DE LIMPEZA E CONSERVAÇÃO – ÀREA INTERNA, EXTERNAS E ESQUADRIAS EXTERNAS</t>
  </si>
  <si>
    <t>M²/MÊS</t>
  </si>
  <si>
    <t>MATERIAIS</t>
  </si>
  <si>
    <t>SUBTOTAL TOTAL</t>
  </si>
  <si>
    <t>DIFERENÇA</t>
  </si>
  <si>
    <t>VALORES PROPOSTOS PELA LICITANTE / DIFERENÇA DE ANALISE</t>
  </si>
  <si>
    <t>4221-05</t>
  </si>
  <si>
    <t>VALOR ANUAL PROPOSTO</t>
  </si>
  <si>
    <t>Esperança/PB</t>
  </si>
  <si>
    <t>Lance Pregão</t>
  </si>
  <si>
    <t>CAMPUS ESPERANÇA - G01</t>
  </si>
  <si>
    <t xml:space="preserve"> C.3 - Tributos Municipais (ISS)</t>
  </si>
  <si>
    <t xml:space="preserve"> C.2 - Tributos Estaduais </t>
  </si>
  <si>
    <t xml:space="preserve"> C.1 - Tributos Federais (PIS,COFINS)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</si>
</sst>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  <numFmt numFmtId="171" formatCode="_(* #,##0.0000000000_);_(* \(#,##0.0000000000\);_(* &quot;-&quot;??_);_(@_)"/>
    <numFmt numFmtId="172" formatCode="0.0000000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7" fillId="0" borderId="12" xfId="0" applyFont="1" applyBorder="1" applyAlignment="1" applyProtection="1">
      <alignment horizontal="left" vertical="center"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2" xfId="0" applyFont="1" applyFill="1" applyBorder="1" applyAlignment="1" applyProtection="1">
      <alignment horizontal="left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/>
    </xf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49" fontId="34" fillId="0" borderId="36" xfId="0" applyNumberFormat="1" applyFont="1" applyBorder="1" applyAlignment="1">
      <alignment horizontal="center" vertical="center"/>
    </xf>
    <xf numFmtId="49" fontId="33" fillId="0" borderId="37" xfId="0" applyNumberFormat="1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3" fillId="0" borderId="39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4" fontId="32" fillId="27" borderId="43" xfId="0" applyNumberFormat="1" applyFont="1" applyFill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/>
    </xf>
    <xf numFmtId="49" fontId="34" fillId="0" borderId="38" xfId="0" applyNumberFormat="1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 wrapText="1"/>
    </xf>
    <xf numFmtId="49" fontId="34" fillId="0" borderId="38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43" xfId="0" applyNumberFormat="1" applyBorder="1" applyAlignment="1">
      <alignment horizontal="center"/>
    </xf>
    <xf numFmtId="44" fontId="38" fillId="0" borderId="43" xfId="0" applyNumberFormat="1" applyFont="1" applyBorder="1" applyAlignment="1">
      <alignment horizontal="center"/>
    </xf>
    <xf numFmtId="0" fontId="4" fillId="0" borderId="0" xfId="0" applyFont="1"/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27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40" fillId="33" borderId="43" xfId="203" applyFont="1" applyFill="1" applyBorder="1" applyAlignment="1">
      <alignment horizontal="center" vertical="center" wrapText="1"/>
    </xf>
    <xf numFmtId="0" fontId="41" fillId="33" borderId="43" xfId="203" applyFont="1" applyFill="1" applyBorder="1" applyAlignment="1">
      <alignment horizontal="center" vertical="center" wrapText="1"/>
    </xf>
    <xf numFmtId="0" fontId="39" fillId="28" borderId="43" xfId="203" applyFont="1" applyFill="1" applyBorder="1" applyAlignment="1">
      <alignment horizontal="center" vertical="center" wrapText="1"/>
    </xf>
    <xf numFmtId="0" fontId="40" fillId="28" borderId="43" xfId="203" applyFont="1" applyFill="1" applyBorder="1" applyAlignment="1">
      <alignment horizontal="center" vertical="center" wrapText="1"/>
    </xf>
    <xf numFmtId="0" fontId="41" fillId="28" borderId="43" xfId="203" applyFont="1" applyFill="1" applyBorder="1" applyAlignment="1">
      <alignment horizontal="center" vertical="center" wrapText="1"/>
    </xf>
    <xf numFmtId="3" fontId="41" fillId="33" borderId="43" xfId="203" applyNumberFormat="1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44" fontId="39" fillId="32" borderId="43" xfId="204" applyFont="1" applyFill="1" applyBorder="1" applyAlignment="1">
      <alignment horizontal="center" vertical="center" wrapText="1"/>
    </xf>
    <xf numFmtId="4" fontId="39" fillId="32" borderId="43" xfId="204" applyNumberFormat="1" applyFont="1" applyFill="1" applyBorder="1" applyAlignment="1">
      <alignment horizontal="center" vertical="center" wrapText="1"/>
    </xf>
    <xf numFmtId="4" fontId="39" fillId="33" borderId="43" xfId="204" applyNumberFormat="1" applyFont="1" applyFill="1" applyBorder="1" applyAlignment="1">
      <alignment horizontal="center" vertical="center" wrapText="1"/>
    </xf>
    <xf numFmtId="44" fontId="42" fillId="32" borderId="43" xfId="204" applyFont="1" applyFill="1" applyBorder="1" applyAlignment="1">
      <alignment horizontal="center" vertical="center" wrapText="1"/>
    </xf>
    <xf numFmtId="44" fontId="42" fillId="33" borderId="43" xfId="204" applyFont="1" applyFill="1" applyBorder="1" applyAlignment="1">
      <alignment horizontal="center" vertical="center" wrapText="1"/>
    </xf>
    <xf numFmtId="44" fontId="42" fillId="27" borderId="43" xfId="204" applyFont="1" applyFill="1" applyBorder="1" applyAlignment="1">
      <alignment horizontal="center" vertical="center" wrapText="1"/>
    </xf>
    <xf numFmtId="44" fontId="43" fillId="32" borderId="43" xfId="204" applyFont="1" applyFill="1" applyBorder="1" applyAlignment="1">
      <alignment horizontal="center" vertical="center" wrapText="1"/>
    </xf>
    <xf numFmtId="44" fontId="44" fillId="28" borderId="43" xfId="204" applyFont="1" applyFill="1" applyBorder="1" applyAlignment="1">
      <alignment horizontal="center" vertical="center" wrapText="1"/>
    </xf>
    <xf numFmtId="44" fontId="3" fillId="0" borderId="0" xfId="0" applyNumberFormat="1" applyFont="1" applyProtection="1"/>
    <xf numFmtId="10" fontId="3" fillId="0" borderId="0" xfId="0" applyNumberFormat="1" applyFont="1" applyProtection="1"/>
    <xf numFmtId="10" fontId="28" fillId="25" borderId="12" xfId="0" applyNumberFormat="1" applyFont="1" applyFill="1" applyBorder="1" applyAlignment="1" applyProtection="1">
      <alignment horizontal="right" wrapText="1"/>
    </xf>
    <xf numFmtId="10" fontId="28" fillId="25" borderId="12" xfId="150" applyNumberFormat="1" applyFont="1" applyFill="1" applyBorder="1" applyAlignment="1" applyProtection="1">
      <alignment horizontal="right" wrapText="1"/>
    </xf>
    <xf numFmtId="44" fontId="39" fillId="32" borderId="43" xfId="204" applyFont="1" applyFill="1" applyBorder="1" applyAlignment="1">
      <alignment horizontal="center" vertical="center" wrapText="1"/>
    </xf>
    <xf numFmtId="0" fontId="0" fillId="0" borderId="43" xfId="0" applyBorder="1" applyAlignment="1"/>
    <xf numFmtId="0" fontId="39" fillId="32" borderId="29" xfId="203" applyFont="1" applyFill="1" applyBorder="1" applyAlignment="1">
      <alignment horizontal="center" vertical="center" wrapText="1"/>
    </xf>
    <xf numFmtId="0" fontId="39" fillId="32" borderId="30" xfId="203" applyFont="1" applyFill="1" applyBorder="1" applyAlignment="1">
      <alignment horizontal="center" vertical="center" wrapText="1"/>
    </xf>
    <xf numFmtId="0" fontId="39" fillId="32" borderId="31" xfId="203" applyFont="1" applyFill="1" applyBorder="1" applyAlignment="1">
      <alignment horizontal="center" vertical="center" wrapText="1"/>
    </xf>
    <xf numFmtId="0" fontId="40" fillId="33" borderId="32" xfId="203" applyFont="1" applyFill="1" applyBorder="1" applyAlignment="1">
      <alignment horizontal="center" vertical="center" wrapText="1"/>
    </xf>
    <xf numFmtId="0" fontId="40" fillId="33" borderId="37" xfId="203" applyFont="1" applyFill="1" applyBorder="1" applyAlignment="1">
      <alignment horizontal="center" vertical="center" wrapText="1"/>
    </xf>
    <xf numFmtId="0" fontId="40" fillId="33" borderId="39" xfId="203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166" fontId="45" fillId="34" borderId="43" xfId="124" applyFont="1" applyFill="1" applyBorder="1" applyAlignment="1" applyProtection="1"/>
    <xf numFmtId="166" fontId="38" fillId="34" borderId="43" xfId="124" applyFont="1" applyFill="1" applyBorder="1" applyAlignment="1"/>
    <xf numFmtId="0" fontId="3" fillId="0" borderId="41" xfId="0" applyFont="1" applyBorder="1" applyAlignment="1" applyProtection="1"/>
    <xf numFmtId="0" fontId="0" fillId="0" borderId="41" xfId="0" applyBorder="1" applyAlignment="1"/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167" fontId="27" fillId="31" borderId="11" xfId="0" applyNumberFormat="1" applyFont="1" applyFill="1" applyBorder="1" applyAlignment="1" applyProtection="1">
      <alignment horizontal="right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170" fontId="28" fillId="25" borderId="12" xfId="0" applyNumberFormat="1" applyFont="1" applyFill="1" applyBorder="1" applyAlignment="1" applyProtection="1">
      <alignment horizontal="right" wrapText="1"/>
    </xf>
    <xf numFmtId="170" fontId="28" fillId="25" borderId="13" xfId="0" applyNumberFormat="1" applyFont="1" applyFill="1" applyBorder="1" applyAlignment="1" applyProtection="1">
      <alignment horizontal="right" wrapText="1"/>
    </xf>
    <xf numFmtId="167" fontId="27" fillId="31" borderId="12" xfId="0" applyNumberFormat="1" applyFont="1" applyFill="1" applyBorder="1" applyAlignment="1" applyProtection="1"/>
    <xf numFmtId="167" fontId="27" fillId="31" borderId="13" xfId="0" applyNumberFormat="1" applyFont="1" applyFill="1" applyBorder="1" applyAlignment="1" applyProtection="1"/>
    <xf numFmtId="167" fontId="28" fillId="26" borderId="11" xfId="0" applyNumberFormat="1" applyFont="1" applyFill="1" applyBorder="1" applyAlignment="1" applyProtection="1">
      <alignment horizontal="right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27" fillId="31" borderId="12" xfId="0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3" fillId="29" borderId="10" xfId="0" applyFont="1" applyFill="1" applyBorder="1" applyAlignment="1" applyProtection="1">
      <alignment horizontal="center"/>
    </xf>
    <xf numFmtId="49" fontId="28" fillId="0" borderId="14" xfId="0" applyNumberFormat="1" applyFont="1" applyBorder="1" applyAlignment="1" applyProtection="1">
      <alignment horizontal="center" vertical="justify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  <xf numFmtId="170" fontId="28" fillId="25" borderId="12" xfId="124" applyNumberFormat="1" applyFont="1" applyFill="1" applyBorder="1" applyAlignment="1" applyProtection="1">
      <alignment horizontal="right" wrapText="1"/>
    </xf>
    <xf numFmtId="170" fontId="28" fillId="25" borderId="13" xfId="124" applyNumberFormat="1" applyFont="1" applyFill="1" applyBorder="1" applyAlignment="1" applyProtection="1">
      <alignment horizontal="right" wrapText="1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0" fontId="32" fillId="32" borderId="29" xfId="0" applyFont="1" applyFill="1" applyBorder="1" applyAlignment="1">
      <alignment horizontal="center" vertical="center"/>
    </xf>
    <xf numFmtId="0" fontId="32" fillId="32" borderId="30" xfId="0" applyFont="1" applyFill="1" applyBorder="1" applyAlignment="1">
      <alignment horizontal="center" vertical="center"/>
    </xf>
    <xf numFmtId="0" fontId="32" fillId="32" borderId="31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49" fontId="33" fillId="0" borderId="34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171" fontId="33" fillId="0" borderId="43" xfId="0" applyNumberFormat="1" applyFont="1" applyBorder="1" applyAlignment="1">
      <alignment horizontal="center" vertical="center"/>
    </xf>
    <xf numFmtId="4" fontId="34" fillId="0" borderId="32" xfId="0" applyNumberFormat="1" applyFont="1" applyBorder="1" applyAlignment="1" applyProtection="1">
      <alignment horizontal="center" vertical="center"/>
      <protection locked="0"/>
    </xf>
    <xf numFmtId="4" fontId="34" fillId="0" borderId="39" xfId="0" applyNumberFormat="1" applyFont="1" applyBorder="1" applyAlignment="1" applyProtection="1">
      <alignment horizontal="center" vertical="center"/>
      <protection locked="0"/>
    </xf>
    <xf numFmtId="4" fontId="34" fillId="0" borderId="32" xfId="0" applyNumberFormat="1" applyFont="1" applyBorder="1" applyAlignment="1">
      <alignment horizontal="center" vertical="center"/>
    </xf>
    <xf numFmtId="4" fontId="34" fillId="0" borderId="39" xfId="0" applyNumberFormat="1" applyFont="1" applyBorder="1" applyAlignment="1">
      <alignment horizontal="center" vertical="center"/>
    </xf>
    <xf numFmtId="0" fontId="32" fillId="32" borderId="43" xfId="0" applyFont="1" applyFill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4" fontId="33" fillId="0" borderId="32" xfId="0" applyNumberFormat="1" applyFont="1" applyBorder="1" applyAlignment="1">
      <alignment horizontal="center" vertical="center"/>
    </xf>
    <xf numFmtId="4" fontId="33" fillId="0" borderId="39" xfId="0" applyNumberFormat="1" applyFont="1" applyBorder="1" applyAlignment="1">
      <alignment horizontal="center" vertical="center"/>
    </xf>
    <xf numFmtId="0" fontId="32" fillId="32" borderId="29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2" fillId="32" borderId="31" xfId="0" applyFont="1" applyFill="1" applyBorder="1" applyAlignment="1">
      <alignment horizontal="center" vertical="center" wrapText="1"/>
    </xf>
    <xf numFmtId="0" fontId="33" fillId="0" borderId="40" xfId="0" quotePrefix="1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center" vertical="center"/>
    </xf>
    <xf numFmtId="3" fontId="34" fillId="0" borderId="39" xfId="0" applyNumberFormat="1" applyFont="1" applyBorder="1" applyAlignment="1">
      <alignment horizontal="center" vertical="center"/>
    </xf>
    <xf numFmtId="167" fontId="34" fillId="0" borderId="32" xfId="0" applyNumberFormat="1" applyFont="1" applyBorder="1" applyAlignment="1">
      <alignment horizontal="center" vertical="center"/>
    </xf>
    <xf numFmtId="167" fontId="34" fillId="0" borderId="39" xfId="0" applyNumberFormat="1" applyFont="1" applyBorder="1" applyAlignment="1">
      <alignment horizontal="center" vertical="center"/>
    </xf>
    <xf numFmtId="172" fontId="37" fillId="0" borderId="32" xfId="201" applyNumberFormat="1" applyFont="1" applyFill="1" applyBorder="1" applyAlignment="1" applyProtection="1">
      <alignment horizontal="center" vertical="center"/>
    </xf>
    <xf numFmtId="172" fontId="37" fillId="0" borderId="39" xfId="201" applyNumberFormat="1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/>
    </xf>
    <xf numFmtId="166" fontId="0" fillId="0" borderId="43" xfId="124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43" xfId="0" applyNumberFormat="1" applyBorder="1" applyAlignment="1">
      <alignment horizontal="center"/>
    </xf>
    <xf numFmtId="0" fontId="0" fillId="0" borderId="30" xfId="0" applyBorder="1" applyAlignment="1">
      <alignment horizont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O8"/>
  <sheetViews>
    <sheetView tabSelected="1" zoomScale="130" zoomScaleNormal="130" workbookViewId="0">
      <selection activeCell="L7" sqref="L7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5" style="1" customWidth="1"/>
    <col min="11" max="11" width="12.42578125" style="1" bestFit="1" customWidth="1"/>
    <col min="12" max="12" width="12.140625" style="1" bestFit="1" customWidth="1"/>
    <col min="13" max="13" width="5" style="1" customWidth="1"/>
    <col min="14" max="14" width="9.140625" style="1" customWidth="1"/>
    <col min="15" max="15" width="4" style="1" customWidth="1"/>
    <col min="16" max="16384" width="9.140625" style="1"/>
  </cols>
  <sheetData>
    <row r="1" spans="1:15" ht="36" customHeight="1">
      <c r="A1" s="111" t="s">
        <v>193</v>
      </c>
      <c r="B1" s="111"/>
      <c r="C1" s="111"/>
      <c r="D1" s="111"/>
      <c r="E1" s="111"/>
      <c r="F1" s="111"/>
      <c r="G1" s="111"/>
      <c r="H1" s="111"/>
      <c r="I1" s="111"/>
      <c r="K1" s="103" t="s">
        <v>188</v>
      </c>
      <c r="L1" s="104"/>
      <c r="N1" s="114"/>
      <c r="O1" s="115"/>
    </row>
    <row r="2" spans="1:15" ht="27">
      <c r="A2" s="90" t="s">
        <v>172</v>
      </c>
      <c r="B2" s="90" t="s">
        <v>173</v>
      </c>
      <c r="C2" s="90" t="s">
        <v>174</v>
      </c>
      <c r="D2" s="90" t="s">
        <v>175</v>
      </c>
      <c r="E2" s="90" t="s">
        <v>176</v>
      </c>
      <c r="F2" s="90" t="s">
        <v>177</v>
      </c>
      <c r="G2" s="90" t="s">
        <v>178</v>
      </c>
      <c r="H2" s="92" t="s">
        <v>179</v>
      </c>
      <c r="I2" s="91" t="s">
        <v>180</v>
      </c>
      <c r="K2" s="91" t="s">
        <v>190</v>
      </c>
      <c r="L2" s="97" t="s">
        <v>187</v>
      </c>
      <c r="N2" s="103" t="s">
        <v>192</v>
      </c>
      <c r="O2" s="104"/>
    </row>
    <row r="3" spans="1:15" ht="12.75">
      <c r="A3" s="108">
        <v>1</v>
      </c>
      <c r="B3" s="84">
        <v>8729</v>
      </c>
      <c r="C3" s="86">
        <v>1</v>
      </c>
      <c r="D3" s="87" t="s">
        <v>181</v>
      </c>
      <c r="E3" s="87" t="s">
        <v>182</v>
      </c>
      <c r="F3" s="88" t="s">
        <v>170</v>
      </c>
      <c r="G3" s="85">
        <v>6</v>
      </c>
      <c r="H3" s="93">
        <f>RECEPCIONISTA!$D$117</f>
        <v>2274.5397776685909</v>
      </c>
      <c r="I3" s="95">
        <f>+H3*G3*12</f>
        <v>163766.86399213853</v>
      </c>
      <c r="K3" s="98">
        <v>163761.24</v>
      </c>
      <c r="L3" s="96">
        <f>+I3-K3</f>
        <v>5.6239921385422349</v>
      </c>
      <c r="N3" s="112">
        <v>163800</v>
      </c>
      <c r="O3" s="113"/>
    </row>
    <row r="4" spans="1:15" ht="45">
      <c r="A4" s="109"/>
      <c r="B4" s="84">
        <v>25194</v>
      </c>
      <c r="C4" s="86">
        <v>2</v>
      </c>
      <c r="D4" s="87" t="s">
        <v>183</v>
      </c>
      <c r="E4" s="87" t="s">
        <v>184</v>
      </c>
      <c r="F4" s="88" t="s">
        <v>170</v>
      </c>
      <c r="G4" s="89">
        <v>118032</v>
      </c>
      <c r="H4" s="93">
        <f>+I4/12</f>
        <v>16893.658585738307</v>
      </c>
      <c r="I4" s="95">
        <f>'QUADRO RESUMO_LIMP'!J82</f>
        <v>202723.90302885967</v>
      </c>
      <c r="K4" s="98">
        <v>202667.77</v>
      </c>
      <c r="L4" s="96">
        <f>+I4-K4</f>
        <v>56.133028859680053</v>
      </c>
      <c r="N4" s="112">
        <v>202680</v>
      </c>
      <c r="O4" s="113"/>
    </row>
    <row r="5" spans="1:15" ht="12.75">
      <c r="A5" s="110"/>
      <c r="B5" s="84">
        <v>438635</v>
      </c>
      <c r="C5" s="86">
        <v>3</v>
      </c>
      <c r="D5" s="87" t="s">
        <v>185</v>
      </c>
      <c r="E5" s="87" t="s">
        <v>153</v>
      </c>
      <c r="F5" s="88" t="s">
        <v>171</v>
      </c>
      <c r="G5" s="85">
        <v>12</v>
      </c>
      <c r="H5" s="93">
        <v>4319</v>
      </c>
      <c r="I5" s="95">
        <f>+H5*12</f>
        <v>51828</v>
      </c>
      <c r="K5" s="98">
        <v>51828</v>
      </c>
      <c r="L5" s="96">
        <f>+K5-I5</f>
        <v>0</v>
      </c>
      <c r="N5" s="112">
        <v>51828</v>
      </c>
      <c r="O5" s="113"/>
    </row>
    <row r="6" spans="1:15" ht="12.75">
      <c r="A6" s="105" t="s">
        <v>186</v>
      </c>
      <c r="B6" s="106"/>
      <c r="C6" s="106"/>
      <c r="D6" s="106"/>
      <c r="E6" s="106"/>
      <c r="F6" s="106"/>
      <c r="G6" s="106"/>
      <c r="H6" s="107"/>
      <c r="I6" s="94">
        <f>SUM(I3:I5)</f>
        <v>418318.76702099817</v>
      </c>
      <c r="K6" s="98">
        <v>418257.02</v>
      </c>
      <c r="L6" s="96">
        <f>SUM(L3:L5)</f>
        <v>61.757020998222288</v>
      </c>
      <c r="N6" s="112">
        <f>SUM(N3:O5)</f>
        <v>418308</v>
      </c>
      <c r="O6" s="113"/>
    </row>
    <row r="8" spans="1:15">
      <c r="L8" s="99"/>
    </row>
  </sheetData>
  <mergeCells count="10">
    <mergeCell ref="K1:L1"/>
    <mergeCell ref="A6:H6"/>
    <mergeCell ref="A3:A5"/>
    <mergeCell ref="A1:I1"/>
    <mergeCell ref="N2:O2"/>
    <mergeCell ref="N3:O3"/>
    <mergeCell ref="N4:O4"/>
    <mergeCell ref="N5:O5"/>
    <mergeCell ref="N6:O6"/>
    <mergeCell ref="N1:O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0C8-96E8-456B-B7B2-4B172BFC5CAE}">
  <sheetPr codeName="Plan42"/>
  <dimension ref="A1:J117"/>
  <sheetViews>
    <sheetView zoomScale="130" zoomScaleNormal="130" workbookViewId="0">
      <pane ySplit="5" topLeftCell="A108" activePane="bottomLeft" state="frozen"/>
      <selection pane="bottomLeft" activeCell="C102" sqref="C102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8" t="s">
        <v>158</v>
      </c>
      <c r="C1" s="178"/>
      <c r="D1" s="178"/>
      <c r="E1" s="178"/>
    </row>
    <row r="2" spans="1:6" ht="12">
      <c r="B2" s="179" t="s">
        <v>159</v>
      </c>
      <c r="C2" s="179"/>
      <c r="D2" s="179"/>
      <c r="E2" s="179"/>
    </row>
    <row r="3" spans="1:6" ht="12">
      <c r="B3" s="180" t="s">
        <v>160</v>
      </c>
      <c r="C3" s="180"/>
      <c r="D3" s="180"/>
      <c r="E3" s="180"/>
    </row>
    <row r="4" spans="1:6" ht="6" customHeight="1">
      <c r="B4" s="181"/>
      <c r="C4" s="182"/>
      <c r="D4" s="182"/>
      <c r="E4" s="183"/>
    </row>
    <row r="5" spans="1:6" ht="6" customHeight="1">
      <c r="B5" s="184"/>
      <c r="C5" s="185"/>
      <c r="D5" s="185"/>
      <c r="E5" s="186"/>
    </row>
    <row r="6" spans="1:6" ht="12">
      <c r="B6" s="184" t="s">
        <v>46</v>
      </c>
      <c r="C6" s="185"/>
      <c r="D6" s="185"/>
      <c r="E6" s="186"/>
    </row>
    <row r="7" spans="1:6" ht="12">
      <c r="A7" s="47" t="s">
        <v>23</v>
      </c>
      <c r="B7" s="7" t="s">
        <v>47</v>
      </c>
      <c r="C7" s="23"/>
      <c r="D7" s="187" t="s">
        <v>155</v>
      </c>
      <c r="E7" s="188"/>
    </row>
    <row r="8" spans="1:6" ht="12">
      <c r="A8" s="47" t="s">
        <v>24</v>
      </c>
      <c r="B8" s="171" t="s">
        <v>48</v>
      </c>
      <c r="C8" s="172"/>
      <c r="D8" s="173" t="s">
        <v>191</v>
      </c>
      <c r="E8" s="174"/>
    </row>
    <row r="9" spans="1:6" ht="12" customHeight="1">
      <c r="A9" s="47" t="s">
        <v>25</v>
      </c>
      <c r="B9" s="8" t="s">
        <v>49</v>
      </c>
      <c r="C9" s="20"/>
      <c r="D9" s="173" t="s">
        <v>154</v>
      </c>
      <c r="E9" s="174"/>
    </row>
    <row r="10" spans="1:6" ht="12" customHeight="1">
      <c r="A10" s="47" t="s">
        <v>18</v>
      </c>
      <c r="B10" s="171" t="s">
        <v>50</v>
      </c>
      <c r="C10" s="172"/>
      <c r="D10" s="175" t="s">
        <v>52</v>
      </c>
      <c r="E10" s="176"/>
    </row>
    <row r="11" spans="1:6" ht="12" customHeight="1">
      <c r="B11" s="177"/>
      <c r="C11" s="177"/>
      <c r="D11" s="177"/>
      <c r="E11" s="177"/>
    </row>
    <row r="12" spans="1:6" ht="12">
      <c r="B12" s="160" t="s">
        <v>55</v>
      </c>
      <c r="C12" s="161"/>
      <c r="D12" s="161"/>
      <c r="E12" s="161"/>
      <c r="F12" s="40"/>
    </row>
    <row r="13" spans="1:6" s="3" customFormat="1" ht="24">
      <c r="B13" s="36" t="s">
        <v>78</v>
      </c>
      <c r="C13" s="36" t="s">
        <v>53</v>
      </c>
      <c r="D13" s="36" t="s">
        <v>54</v>
      </c>
      <c r="E13" s="41" t="s">
        <v>45</v>
      </c>
    </row>
    <row r="14" spans="1:6" ht="11.25" customHeight="1">
      <c r="B14" s="162" t="s">
        <v>169</v>
      </c>
      <c r="C14" s="162" t="s">
        <v>189</v>
      </c>
      <c r="D14" s="164">
        <v>43466</v>
      </c>
      <c r="E14" s="166">
        <v>6</v>
      </c>
    </row>
    <row r="15" spans="1:6" ht="11.25" customHeight="1">
      <c r="B15" s="163"/>
      <c r="C15" s="163"/>
      <c r="D15" s="165"/>
      <c r="E15" s="165"/>
    </row>
    <row r="16" spans="1:6" ht="12">
      <c r="B16" s="167" t="s">
        <v>162</v>
      </c>
      <c r="C16" s="168"/>
      <c r="D16" s="169">
        <v>1022.04</v>
      </c>
      <c r="E16" s="170"/>
    </row>
    <row r="17" spans="1:10" ht="12">
      <c r="B17" s="132" t="s">
        <v>58</v>
      </c>
      <c r="C17" s="132"/>
      <c r="D17" s="132"/>
      <c r="E17" s="132"/>
    </row>
    <row r="18" spans="1:10" ht="6" customHeight="1">
      <c r="B18" s="132"/>
      <c r="C18" s="132"/>
      <c r="D18" s="132"/>
      <c r="E18" s="132"/>
    </row>
    <row r="19" spans="1:10" ht="12">
      <c r="B19" s="133" t="s">
        <v>64</v>
      </c>
      <c r="C19" s="134"/>
      <c r="D19" s="135" t="s">
        <v>10</v>
      </c>
      <c r="E19" s="136"/>
    </row>
    <row r="20" spans="1:10" ht="12">
      <c r="A20" s="47" t="s">
        <v>23</v>
      </c>
      <c r="B20" s="158" t="s">
        <v>0</v>
      </c>
      <c r="C20" s="159"/>
      <c r="D20" s="118">
        <f>+D16</f>
        <v>1022.04</v>
      </c>
      <c r="E20" s="118"/>
      <c r="J20" s="37"/>
    </row>
    <row r="21" spans="1:10" ht="12.75">
      <c r="A21" s="47" t="s">
        <v>24</v>
      </c>
      <c r="B21" s="158" t="s">
        <v>3</v>
      </c>
      <c r="C21" s="159"/>
      <c r="D21" s="123">
        <v>0</v>
      </c>
      <c r="E21" s="124"/>
      <c r="J21" s="37"/>
    </row>
    <row r="22" spans="1:10" ht="12.75">
      <c r="A22" s="47" t="s">
        <v>25</v>
      </c>
      <c r="B22" s="158" t="s">
        <v>4</v>
      </c>
      <c r="C22" s="159"/>
      <c r="D22" s="123">
        <v>0</v>
      </c>
      <c r="E22" s="124"/>
      <c r="J22" s="37"/>
    </row>
    <row r="23" spans="1:10" ht="12.75">
      <c r="A23" s="47" t="s">
        <v>18</v>
      </c>
      <c r="B23" s="158" t="s">
        <v>5</v>
      </c>
      <c r="C23" s="159"/>
      <c r="D23" s="123">
        <v>0</v>
      </c>
      <c r="E23" s="124"/>
      <c r="J23" s="37"/>
    </row>
    <row r="24" spans="1:10" ht="12.75">
      <c r="A24" s="47" t="s">
        <v>26</v>
      </c>
      <c r="B24" s="158" t="s">
        <v>56</v>
      </c>
      <c r="C24" s="159"/>
      <c r="D24" s="123">
        <v>0</v>
      </c>
      <c r="E24" s="124"/>
      <c r="J24" s="37"/>
    </row>
    <row r="25" spans="1:10" ht="12.75">
      <c r="A25" s="47" t="s">
        <v>27</v>
      </c>
      <c r="B25" s="158" t="s">
        <v>2</v>
      </c>
      <c r="C25" s="159"/>
      <c r="D25" s="123">
        <v>0</v>
      </c>
      <c r="E25" s="124"/>
      <c r="J25" s="37"/>
    </row>
    <row r="26" spans="1:10" ht="12.75">
      <c r="B26" s="50" t="s">
        <v>8</v>
      </c>
      <c r="C26" s="17"/>
      <c r="D26" s="121">
        <f>SUM(D20:E25)</f>
        <v>1022.04</v>
      </c>
      <c r="E26" s="122"/>
      <c r="G26" s="37"/>
      <c r="H26" s="37"/>
      <c r="I26" s="37"/>
      <c r="J26" s="37"/>
    </row>
    <row r="27" spans="1:10" ht="12">
      <c r="B27" s="132" t="s">
        <v>57</v>
      </c>
      <c r="C27" s="132"/>
      <c r="D27" s="132"/>
      <c r="E27" s="132"/>
    </row>
    <row r="28" spans="1:10" ht="6" customHeight="1">
      <c r="B28" s="132"/>
      <c r="C28" s="132"/>
      <c r="D28" s="132"/>
      <c r="E28" s="132"/>
    </row>
    <row r="29" spans="1:10" ht="12">
      <c r="B29" s="132" t="s">
        <v>59</v>
      </c>
      <c r="C29" s="132"/>
      <c r="D29" s="132"/>
      <c r="E29" s="132"/>
    </row>
    <row r="30" spans="1:10" ht="12">
      <c r="B30" s="8" t="s">
        <v>60</v>
      </c>
      <c r="C30" s="20"/>
      <c r="D30" s="135" t="s">
        <v>10</v>
      </c>
      <c r="E30" s="136"/>
      <c r="H30" s="37"/>
      <c r="I30" s="37"/>
    </row>
    <row r="31" spans="1:10" ht="12.75">
      <c r="A31" s="47" t="s">
        <v>23</v>
      </c>
      <c r="B31" s="13" t="s">
        <v>61</v>
      </c>
      <c r="C31" s="42">
        <v>8.3299999999999999E-2</v>
      </c>
      <c r="D31" s="130">
        <f>(D26*C31)</f>
        <v>85.135931999999997</v>
      </c>
      <c r="E31" s="122"/>
      <c r="G31" s="37"/>
      <c r="H31" s="37"/>
    </row>
    <row r="32" spans="1:10" ht="12">
      <c r="A32" s="47" t="s">
        <v>24</v>
      </c>
      <c r="B32" s="48" t="s">
        <v>62</v>
      </c>
      <c r="C32" s="42">
        <v>0.121</v>
      </c>
      <c r="D32" s="130">
        <f xml:space="preserve"> (D26*C32)</f>
        <v>123.66683999999999</v>
      </c>
      <c r="E32" s="131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21">
        <f>SUM(D31:E32)</f>
        <v>208.802772</v>
      </c>
      <c r="E33" s="122"/>
    </row>
    <row r="34" spans="1:9" ht="12">
      <c r="B34" s="157" t="s">
        <v>67</v>
      </c>
      <c r="C34" s="157"/>
      <c r="D34" s="157"/>
      <c r="E34" s="157"/>
    </row>
    <row r="35" spans="1:9" ht="12">
      <c r="B35" s="8" t="s">
        <v>63</v>
      </c>
      <c r="C35" s="20"/>
      <c r="D35" s="135" t="s">
        <v>10</v>
      </c>
      <c r="E35" s="136"/>
    </row>
    <row r="36" spans="1:9" ht="12">
      <c r="A36" s="47" t="s">
        <v>23</v>
      </c>
      <c r="B36" s="10" t="s">
        <v>11</v>
      </c>
      <c r="C36" s="42">
        <v>0.2</v>
      </c>
      <c r="D36" s="130">
        <f>(C36*($D$26+$D$33))</f>
        <v>246.1685544</v>
      </c>
      <c r="E36" s="131"/>
    </row>
    <row r="37" spans="1:9" ht="12">
      <c r="A37" s="47" t="s">
        <v>24</v>
      </c>
      <c r="B37" s="10" t="s">
        <v>13</v>
      </c>
      <c r="C37" s="42">
        <v>1.4999999999999999E-2</v>
      </c>
      <c r="D37" s="130">
        <f>(C37*($D$26+$D$33))</f>
        <v>18.46264158</v>
      </c>
      <c r="E37" s="131"/>
    </row>
    <row r="38" spans="1:9" customFormat="1" ht="12.75">
      <c r="A38" s="47" t="s">
        <v>25</v>
      </c>
      <c r="B38" s="10" t="s">
        <v>14</v>
      </c>
      <c r="C38" s="42">
        <v>0.01</v>
      </c>
      <c r="D38" s="130">
        <f>(C38*($D$26+$D$33))</f>
        <v>12.308427719999999</v>
      </c>
      <c r="E38" s="131"/>
    </row>
    <row r="39" spans="1:9" customFormat="1" ht="12.75">
      <c r="A39" s="47" t="s">
        <v>18</v>
      </c>
      <c r="B39" s="10" t="s">
        <v>15</v>
      </c>
      <c r="C39" s="42">
        <v>2E-3</v>
      </c>
      <c r="D39" s="130">
        <f>(C39*($D$26+$D$33))</f>
        <v>2.4616855439999998</v>
      </c>
      <c r="E39" s="131"/>
    </row>
    <row r="40" spans="1:9" ht="12">
      <c r="A40" s="47" t="s">
        <v>26</v>
      </c>
      <c r="B40" s="10" t="s">
        <v>17</v>
      </c>
      <c r="C40" s="42">
        <v>2.5000000000000001E-2</v>
      </c>
      <c r="D40" s="130">
        <f t="shared" ref="D40:D43" si="0">(C40*($D$26+$D$33))</f>
        <v>30.771069300000001</v>
      </c>
      <c r="E40" s="131"/>
    </row>
    <row r="41" spans="1:9" ht="12">
      <c r="A41" s="47" t="s">
        <v>27</v>
      </c>
      <c r="B41" s="10" t="s">
        <v>12</v>
      </c>
      <c r="C41" s="42">
        <v>0.08</v>
      </c>
      <c r="D41" s="130">
        <f t="shared" si="0"/>
        <v>98.467421759999993</v>
      </c>
      <c r="E41" s="131"/>
    </row>
    <row r="42" spans="1:9" ht="12">
      <c r="A42" s="47" t="s">
        <v>28</v>
      </c>
      <c r="B42" s="25" t="s">
        <v>44</v>
      </c>
      <c r="C42" s="43">
        <v>0.03</v>
      </c>
      <c r="D42" s="130">
        <f t="shared" si="0"/>
        <v>36.925283159999999</v>
      </c>
      <c r="E42" s="131"/>
    </row>
    <row r="43" spans="1:9" ht="12">
      <c r="A43" s="47" t="s">
        <v>29</v>
      </c>
      <c r="B43" s="10" t="s">
        <v>16</v>
      </c>
      <c r="C43" s="42">
        <v>6.0000000000000001E-3</v>
      </c>
      <c r="D43" s="130">
        <f t="shared" si="0"/>
        <v>7.3850566320000004</v>
      </c>
      <c r="E43" s="131"/>
    </row>
    <row r="44" spans="1:9" customFormat="1" ht="12.75">
      <c r="A44" s="1"/>
      <c r="B44" s="50" t="s">
        <v>8</v>
      </c>
      <c r="C44" s="44">
        <f>SUM(C36:C43)</f>
        <v>0.3680000000000001</v>
      </c>
      <c r="D44" s="121">
        <f>SUM(D36:E43)</f>
        <v>452.95014009599998</v>
      </c>
      <c r="E44" s="122"/>
    </row>
    <row r="45" spans="1:9" ht="12">
      <c r="B45" s="132" t="s">
        <v>66</v>
      </c>
      <c r="C45" s="132"/>
      <c r="D45" s="132"/>
      <c r="E45" s="132"/>
    </row>
    <row r="46" spans="1:9" ht="12">
      <c r="B46" s="8" t="s">
        <v>65</v>
      </c>
      <c r="C46" s="20"/>
      <c r="D46" s="135" t="s">
        <v>10</v>
      </c>
      <c r="E46" s="136"/>
    </row>
    <row r="47" spans="1:9" ht="12.75">
      <c r="A47" s="47" t="s">
        <v>23</v>
      </c>
      <c r="B47" s="13" t="s">
        <v>68</v>
      </c>
      <c r="C47" s="15"/>
      <c r="D47" s="123">
        <f>+I48</f>
        <v>44.2776</v>
      </c>
      <c r="E47" s="124"/>
      <c r="G47" s="31" t="s">
        <v>40</v>
      </c>
      <c r="H47" s="31" t="s">
        <v>168</v>
      </c>
      <c r="I47" s="31" t="s">
        <v>43</v>
      </c>
    </row>
    <row r="48" spans="1:9" ht="12.75">
      <c r="A48" s="47" t="s">
        <v>24</v>
      </c>
      <c r="B48" s="13" t="s">
        <v>69</v>
      </c>
      <c r="C48" s="15"/>
      <c r="D48" s="123">
        <f>+I53</f>
        <v>246.4</v>
      </c>
      <c r="E48" s="124"/>
      <c r="F48" s="5"/>
      <c r="G48" s="29">
        <v>22</v>
      </c>
      <c r="H48" s="83">
        <v>2.4</v>
      </c>
      <c r="I48" s="30">
        <f>(G48*H48*2)-(6%*D16)</f>
        <v>44.2776</v>
      </c>
    </row>
    <row r="49" spans="1:9" ht="12.75">
      <c r="A49" s="47" t="s">
        <v>25</v>
      </c>
      <c r="B49" s="14" t="s">
        <v>163</v>
      </c>
      <c r="C49" s="15"/>
      <c r="D49" s="123">
        <v>1</v>
      </c>
      <c r="E49" s="124"/>
      <c r="F49" s="5"/>
    </row>
    <row r="50" spans="1:9" ht="12.75">
      <c r="A50" s="47" t="s">
        <v>18</v>
      </c>
      <c r="B50" s="14" t="s">
        <v>164</v>
      </c>
      <c r="C50" s="15"/>
      <c r="D50" s="123">
        <v>15</v>
      </c>
      <c r="E50" s="124"/>
      <c r="F50" s="5"/>
    </row>
    <row r="51" spans="1:9" ht="12.75">
      <c r="A51" s="47" t="s">
        <v>26</v>
      </c>
      <c r="B51" s="14" t="s">
        <v>165</v>
      </c>
      <c r="C51" s="15"/>
      <c r="D51" s="123">
        <v>4</v>
      </c>
      <c r="E51" s="124"/>
      <c r="F51" s="5"/>
      <c r="G51" s="156" t="s">
        <v>42</v>
      </c>
      <c r="H51" s="156"/>
      <c r="I51" s="156"/>
    </row>
    <row r="52" spans="1:9" ht="12" customHeight="1">
      <c r="B52" s="50" t="s">
        <v>1</v>
      </c>
      <c r="C52" s="22"/>
      <c r="D52" s="141">
        <f>SUM(D47:E51)</f>
        <v>310.67759999999998</v>
      </c>
      <c r="E52" s="141"/>
      <c r="F52" s="5"/>
      <c r="G52" s="29" t="s">
        <v>40</v>
      </c>
      <c r="H52" s="29" t="s">
        <v>41</v>
      </c>
      <c r="I52" s="29" t="s">
        <v>43</v>
      </c>
    </row>
    <row r="53" spans="1:9" ht="12">
      <c r="B53" s="132" t="s">
        <v>70</v>
      </c>
      <c r="C53" s="132"/>
      <c r="D53" s="132"/>
      <c r="E53" s="132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71</v>
      </c>
      <c r="C54" s="21"/>
      <c r="D54" s="135" t="s">
        <v>10</v>
      </c>
      <c r="E54" s="136"/>
      <c r="F54" s="5"/>
    </row>
    <row r="55" spans="1:9" ht="12.75" customHeight="1">
      <c r="A55" s="47" t="s">
        <v>96</v>
      </c>
      <c r="B55" s="154" t="s">
        <v>72</v>
      </c>
      <c r="C55" s="155"/>
      <c r="D55" s="123">
        <f>+D33</f>
        <v>208.802772</v>
      </c>
      <c r="E55" s="124"/>
    </row>
    <row r="56" spans="1:9" ht="12.75" customHeight="1">
      <c r="A56" s="47" t="s">
        <v>97</v>
      </c>
      <c r="B56" s="154" t="s">
        <v>73</v>
      </c>
      <c r="C56" s="155"/>
      <c r="D56" s="123">
        <f>+D44</f>
        <v>452.95014009599998</v>
      </c>
      <c r="E56" s="124"/>
    </row>
    <row r="57" spans="1:9" ht="12" customHeight="1">
      <c r="A57" s="47" t="s">
        <v>98</v>
      </c>
      <c r="B57" s="154" t="s">
        <v>74</v>
      </c>
      <c r="C57" s="155"/>
      <c r="D57" s="123">
        <f>+D52</f>
        <v>310.67759999999998</v>
      </c>
      <c r="E57" s="124"/>
    </row>
    <row r="58" spans="1:9" ht="12">
      <c r="B58" s="145" t="s">
        <v>8</v>
      </c>
      <c r="C58" s="146"/>
      <c r="D58" s="141">
        <f>SUM(D55:E57)</f>
        <v>972.43051209600003</v>
      </c>
      <c r="E58" s="141"/>
    </row>
    <row r="59" spans="1:9" ht="12">
      <c r="B59" s="142" t="s">
        <v>75</v>
      </c>
      <c r="C59" s="143"/>
      <c r="D59" s="143"/>
      <c r="E59" s="144"/>
    </row>
    <row r="60" spans="1:9" ht="6" customHeight="1">
      <c r="A60"/>
      <c r="B60" s="149"/>
      <c r="C60" s="150"/>
      <c r="D60" s="150"/>
      <c r="E60" s="151"/>
    </row>
    <row r="61" spans="1:9" s="2" customFormat="1" ht="12">
      <c r="A61" s="1"/>
      <c r="B61" s="7" t="s">
        <v>81</v>
      </c>
      <c r="C61" s="21"/>
      <c r="D61" s="135" t="s">
        <v>10</v>
      </c>
      <c r="E61" s="136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30">
        <f t="shared" ref="D62:D67" si="1">C62*$D$26</f>
        <v>4.2925679999999993</v>
      </c>
      <c r="E62" s="122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30">
        <f t="shared" si="1"/>
        <v>0.34340543999999995</v>
      </c>
      <c r="E63" s="122"/>
    </row>
    <row r="64" spans="1:9" ht="12" customHeight="1">
      <c r="A64" s="47" t="s">
        <v>25</v>
      </c>
      <c r="B64" s="27" t="s">
        <v>21</v>
      </c>
      <c r="C64" s="76">
        <v>0.01</v>
      </c>
      <c r="D64" s="130">
        <f t="shared" si="1"/>
        <v>10.2204</v>
      </c>
      <c r="E64" s="122"/>
    </row>
    <row r="65" spans="1:8" ht="12" customHeight="1">
      <c r="A65" s="47" t="s">
        <v>18</v>
      </c>
      <c r="B65" s="27" t="s">
        <v>22</v>
      </c>
      <c r="C65" s="76">
        <v>1.84E-2</v>
      </c>
      <c r="D65" s="130">
        <f t="shared" si="1"/>
        <v>18.805536</v>
      </c>
      <c r="E65" s="122"/>
      <c r="H65" s="33"/>
    </row>
    <row r="66" spans="1:8" ht="24">
      <c r="A66" s="47" t="s">
        <v>26</v>
      </c>
      <c r="B66" s="27" t="s">
        <v>76</v>
      </c>
      <c r="C66" s="75">
        <f>C65*C44</f>
        <v>6.7712000000000015E-3</v>
      </c>
      <c r="D66" s="130">
        <f>C66*$D$26</f>
        <v>6.9204372480000016</v>
      </c>
      <c r="E66" s="122"/>
    </row>
    <row r="67" spans="1:8" ht="12" customHeight="1">
      <c r="A67" s="47" t="s">
        <v>27</v>
      </c>
      <c r="B67" s="27" t="s">
        <v>77</v>
      </c>
      <c r="C67" s="76">
        <v>0.03</v>
      </c>
      <c r="D67" s="130">
        <f t="shared" si="1"/>
        <v>30.661199999999997</v>
      </c>
      <c r="E67" s="122"/>
    </row>
    <row r="68" spans="1:8" ht="12.75">
      <c r="B68" s="11" t="s">
        <v>1</v>
      </c>
      <c r="C68" s="77">
        <f>TRUNC(SUM(C62:C67),8)</f>
        <v>6.9707199999999997E-2</v>
      </c>
      <c r="D68" s="121">
        <f>SUM(D62:E67)</f>
        <v>71.243546687999995</v>
      </c>
      <c r="E68" s="122"/>
    </row>
    <row r="69" spans="1:8" ht="12">
      <c r="B69" s="142" t="s">
        <v>80</v>
      </c>
      <c r="C69" s="143"/>
      <c r="D69" s="143"/>
      <c r="E69" s="144"/>
    </row>
    <row r="70" spans="1:8" ht="6" customHeight="1">
      <c r="B70" s="142"/>
      <c r="C70" s="143"/>
      <c r="D70" s="143"/>
      <c r="E70" s="144"/>
    </row>
    <row r="71" spans="1:8" ht="12">
      <c r="B71" s="142" t="s">
        <v>82</v>
      </c>
      <c r="C71" s="143"/>
      <c r="D71" s="143"/>
      <c r="E71" s="144"/>
    </row>
    <row r="72" spans="1:8" ht="12">
      <c r="B72" s="7" t="s">
        <v>89</v>
      </c>
      <c r="C72" s="21"/>
      <c r="D72" s="135" t="s">
        <v>10</v>
      </c>
      <c r="E72" s="136"/>
      <c r="F72" s="5"/>
      <c r="H72" s="5"/>
    </row>
    <row r="73" spans="1:8" ht="12.75">
      <c r="A73" s="47" t="s">
        <v>23</v>
      </c>
      <c r="B73" s="26" t="s">
        <v>83</v>
      </c>
      <c r="C73" s="74">
        <v>1E-3</v>
      </c>
      <c r="D73" s="130">
        <f t="shared" ref="D73:D78" si="2">C73*$D$26</f>
        <v>1.0220400000000001</v>
      </c>
      <c r="E73" s="122"/>
      <c r="H73" s="5"/>
    </row>
    <row r="74" spans="1:8" ht="12.75">
      <c r="A74" s="47" t="s">
        <v>24</v>
      </c>
      <c r="B74" s="26" t="s">
        <v>84</v>
      </c>
      <c r="C74" s="74">
        <v>2.8E-3</v>
      </c>
      <c r="D74" s="130">
        <f t="shared" si="2"/>
        <v>2.8617119999999998</v>
      </c>
      <c r="E74" s="122"/>
      <c r="H74" s="5"/>
    </row>
    <row r="75" spans="1:8" ht="12.75">
      <c r="A75" s="47" t="s">
        <v>25</v>
      </c>
      <c r="B75" s="26" t="s">
        <v>85</v>
      </c>
      <c r="C75" s="74">
        <v>2.9999999999999997E-4</v>
      </c>
      <c r="D75" s="130">
        <f>C75*$D$26</f>
        <v>0.30661199999999994</v>
      </c>
      <c r="E75" s="122"/>
      <c r="H75" s="5"/>
    </row>
    <row r="76" spans="1:8" ht="12.75">
      <c r="A76" s="47" t="s">
        <v>18</v>
      </c>
      <c r="B76" s="26" t="s">
        <v>86</v>
      </c>
      <c r="C76" s="74">
        <v>8.0000000000000004E-4</v>
      </c>
      <c r="D76" s="130">
        <f t="shared" si="2"/>
        <v>0.81763200000000003</v>
      </c>
      <c r="E76" s="122"/>
      <c r="H76" s="5"/>
    </row>
    <row r="77" spans="1:8" ht="12.75">
      <c r="A77" s="47" t="s">
        <v>26</v>
      </c>
      <c r="B77" s="26" t="s">
        <v>87</v>
      </c>
      <c r="C77" s="74">
        <v>4.0000000000000002E-4</v>
      </c>
      <c r="D77" s="130">
        <f t="shared" si="2"/>
        <v>0.40881600000000001</v>
      </c>
      <c r="E77" s="122"/>
      <c r="H77" s="5"/>
    </row>
    <row r="78" spans="1:8" ht="12.75">
      <c r="A78" s="47" t="s">
        <v>27</v>
      </c>
      <c r="B78" s="26" t="s">
        <v>88</v>
      </c>
      <c r="C78" s="74">
        <v>0</v>
      </c>
      <c r="D78" s="130">
        <f t="shared" si="2"/>
        <v>0</v>
      </c>
      <c r="E78" s="122"/>
      <c r="H78" s="5"/>
    </row>
    <row r="79" spans="1:8" ht="12" customHeight="1">
      <c r="B79" s="11" t="s">
        <v>8</v>
      </c>
      <c r="C79" s="78">
        <f>SUM(C73:C78)</f>
        <v>5.3000000000000009E-3</v>
      </c>
      <c r="D79" s="121">
        <f>SUM(D73:E78)</f>
        <v>5.4168119999999993</v>
      </c>
      <c r="E79" s="122"/>
      <c r="H79" s="5"/>
    </row>
    <row r="80" spans="1:8" ht="12">
      <c r="B80" s="149"/>
      <c r="C80" s="150"/>
      <c r="D80" s="150"/>
      <c r="E80" s="151"/>
      <c r="H80" s="5"/>
    </row>
    <row r="81" spans="1:5" ht="12">
      <c r="B81" s="7" t="s">
        <v>90</v>
      </c>
      <c r="C81" s="21"/>
      <c r="D81" s="135" t="s">
        <v>10</v>
      </c>
      <c r="E81" s="136"/>
    </row>
    <row r="82" spans="1:5" ht="12.75">
      <c r="A82" s="47" t="s">
        <v>23</v>
      </c>
      <c r="B82" s="6" t="s">
        <v>91</v>
      </c>
      <c r="C82" s="74">
        <v>0</v>
      </c>
      <c r="D82" s="152">
        <f>TRUNC(C82*$D$26,2)</f>
        <v>0</v>
      </c>
      <c r="E82" s="153"/>
    </row>
    <row r="83" spans="1:5" ht="12.75">
      <c r="B83" s="11" t="s">
        <v>8</v>
      </c>
      <c r="C83" s="78">
        <f>SUM(C82:C82)</f>
        <v>0</v>
      </c>
      <c r="D83" s="121">
        <f>SUM(D82:E82)</f>
        <v>0</v>
      </c>
      <c r="E83" s="122"/>
    </row>
    <row r="84" spans="1:5" ht="12.75" customHeight="1">
      <c r="B84" s="142" t="s">
        <v>92</v>
      </c>
      <c r="C84" s="143"/>
      <c r="D84" s="143"/>
      <c r="E84" s="144"/>
    </row>
    <row r="85" spans="1:5" ht="12">
      <c r="B85" s="7" t="s">
        <v>93</v>
      </c>
      <c r="C85" s="21"/>
      <c r="D85" s="135" t="s">
        <v>10</v>
      </c>
      <c r="E85" s="136"/>
    </row>
    <row r="86" spans="1:5" ht="12.75">
      <c r="A86" s="47" t="s">
        <v>30</v>
      </c>
      <c r="B86" s="147" t="s">
        <v>94</v>
      </c>
      <c r="C86" s="148"/>
      <c r="D86" s="130">
        <f>D79</f>
        <v>5.4168119999999993</v>
      </c>
      <c r="E86" s="122"/>
    </row>
    <row r="87" spans="1:5" ht="12.75">
      <c r="A87" s="47" t="s">
        <v>31</v>
      </c>
      <c r="B87" s="147" t="s">
        <v>95</v>
      </c>
      <c r="C87" s="148"/>
      <c r="D87" s="130">
        <f>D83</f>
        <v>0</v>
      </c>
      <c r="E87" s="122"/>
    </row>
    <row r="88" spans="1:5" ht="12.75">
      <c r="B88" s="145" t="s">
        <v>1</v>
      </c>
      <c r="C88" s="146"/>
      <c r="D88" s="121">
        <f>SUM(D86:E87)</f>
        <v>5.4168119999999993</v>
      </c>
      <c r="E88" s="122"/>
    </row>
    <row r="89" spans="1:5" ht="12">
      <c r="B89" s="142" t="s">
        <v>99</v>
      </c>
      <c r="C89" s="143"/>
      <c r="D89" s="143"/>
      <c r="E89" s="144"/>
    </row>
    <row r="90" spans="1:5" ht="6" customHeight="1">
      <c r="B90" s="142"/>
      <c r="C90" s="143"/>
      <c r="D90" s="143"/>
      <c r="E90" s="144"/>
    </row>
    <row r="91" spans="1:5" ht="12" customHeight="1">
      <c r="B91" s="8" t="s">
        <v>100</v>
      </c>
      <c r="C91" s="20"/>
      <c r="D91" s="135" t="s">
        <v>10</v>
      </c>
      <c r="E91" s="136"/>
    </row>
    <row r="92" spans="1:5" ht="12.75">
      <c r="A92" s="47" t="s">
        <v>23</v>
      </c>
      <c r="B92" s="13" t="s">
        <v>101</v>
      </c>
      <c r="C92" s="15"/>
      <c r="D92" s="123">
        <v>5</v>
      </c>
      <c r="E92" s="124"/>
    </row>
    <row r="93" spans="1:5" ht="12.75">
      <c r="A93" s="47" t="s">
        <v>24</v>
      </c>
      <c r="B93" s="13" t="s">
        <v>6</v>
      </c>
      <c r="C93" s="15"/>
      <c r="D93" s="123">
        <v>0</v>
      </c>
      <c r="E93" s="124"/>
    </row>
    <row r="94" spans="1:5" ht="12.75">
      <c r="A94" s="47" t="s">
        <v>25</v>
      </c>
      <c r="B94" s="13" t="s">
        <v>7</v>
      </c>
      <c r="C94" s="15"/>
      <c r="D94" s="123">
        <v>0</v>
      </c>
      <c r="E94" s="124"/>
    </row>
    <row r="95" spans="1:5" ht="12.75">
      <c r="A95" s="47" t="s">
        <v>18</v>
      </c>
      <c r="B95" s="14" t="s">
        <v>2</v>
      </c>
      <c r="C95" s="15"/>
      <c r="D95" s="123">
        <v>0</v>
      </c>
      <c r="E95" s="124"/>
    </row>
    <row r="96" spans="1:5" ht="12">
      <c r="B96" s="50" t="s">
        <v>9</v>
      </c>
      <c r="C96" s="22"/>
      <c r="D96" s="141">
        <f>SUM(D92:E95)</f>
        <v>5</v>
      </c>
      <c r="E96" s="141"/>
    </row>
    <row r="97" spans="1:8" ht="12">
      <c r="B97" s="142" t="s">
        <v>102</v>
      </c>
      <c r="C97" s="143"/>
      <c r="D97" s="143"/>
      <c r="E97" s="144"/>
    </row>
    <row r="98" spans="1:8" ht="6" customHeight="1">
      <c r="B98" s="142"/>
      <c r="C98" s="143"/>
      <c r="D98" s="143"/>
      <c r="E98" s="144"/>
    </row>
    <row r="99" spans="1:8" ht="12">
      <c r="B99" s="9" t="s">
        <v>103</v>
      </c>
      <c r="C99" s="8"/>
      <c r="D99" s="135" t="s">
        <v>10</v>
      </c>
      <c r="E99" s="136"/>
    </row>
    <row r="100" spans="1:8" ht="12">
      <c r="A100" s="47" t="s">
        <v>23</v>
      </c>
      <c r="B100" s="10" t="s">
        <v>33</v>
      </c>
      <c r="C100" s="79">
        <v>5.0000000000000001E-4</v>
      </c>
      <c r="D100" s="130">
        <f>C100*D115</f>
        <v>1.038065435392</v>
      </c>
      <c r="E100" s="131"/>
    </row>
    <row r="101" spans="1:8" ht="12.75">
      <c r="A101" s="47" t="s">
        <v>24</v>
      </c>
      <c r="B101" s="10" t="s">
        <v>32</v>
      </c>
      <c r="C101" s="79">
        <v>2.9999999999999997E-4</v>
      </c>
      <c r="D101" s="130">
        <f>(D100+D115)*C101</f>
        <v>0.62315068086581749</v>
      </c>
      <c r="E101" s="122"/>
    </row>
    <row r="102" spans="1:8" ht="12">
      <c r="A102" s="49" t="s">
        <v>25</v>
      </c>
      <c r="B102" s="28" t="s">
        <v>35</v>
      </c>
      <c r="C102" s="101">
        <f>TRUNC(SUM(C103:C105),8)</f>
        <v>8.6499999999999994E-2</v>
      </c>
      <c r="D102" s="137">
        <f>D103+D105</f>
        <v>196.74769076833311</v>
      </c>
      <c r="E102" s="138"/>
    </row>
    <row r="103" spans="1:8" s="80" customFormat="1" ht="12">
      <c r="B103" s="81" t="s">
        <v>196</v>
      </c>
      <c r="C103" s="82">
        <v>3.6499999999999998E-2</v>
      </c>
      <c r="D103" s="139">
        <f>($D100+$D101+$D115)/(1-$C$102)*C103</f>
        <v>83.020701884903559</v>
      </c>
      <c r="E103" s="140"/>
    </row>
    <row r="104" spans="1:8" ht="12">
      <c r="B104" s="18" t="s">
        <v>195</v>
      </c>
      <c r="C104" s="79">
        <v>0</v>
      </c>
      <c r="D104" s="130">
        <f>($D100+$D101+$D115)/0.9435*C104</f>
        <v>0</v>
      </c>
      <c r="E104" s="131"/>
    </row>
    <row r="105" spans="1:8" ht="12">
      <c r="B105" s="18" t="s">
        <v>194</v>
      </c>
      <c r="C105" s="79">
        <v>0.05</v>
      </c>
      <c r="D105" s="130">
        <f>($D100+$D101+$D115)/(1-$C$102)*C105</f>
        <v>113.72698888342956</v>
      </c>
      <c r="E105" s="131"/>
    </row>
    <row r="106" spans="1:8" ht="12.75">
      <c r="B106" s="49" t="s">
        <v>36</v>
      </c>
      <c r="C106" s="102">
        <f>C100+C101+C102</f>
        <v>8.7299999999999989E-2</v>
      </c>
      <c r="D106" s="121">
        <f>SUM(D100:E102)</f>
        <v>198.40890688459092</v>
      </c>
      <c r="E106" s="122"/>
      <c r="H106" s="100"/>
    </row>
    <row r="107" spans="1:8" ht="12">
      <c r="B107" s="132" t="s">
        <v>39</v>
      </c>
      <c r="C107" s="132"/>
      <c r="D107" s="132"/>
      <c r="E107" s="132"/>
    </row>
    <row r="108" spans="1:8" ht="6" customHeight="1">
      <c r="B108" s="132"/>
      <c r="C108" s="132"/>
      <c r="D108" s="132"/>
      <c r="E108" s="132"/>
    </row>
    <row r="109" spans="1:8" ht="12">
      <c r="B109" s="133" t="s">
        <v>34</v>
      </c>
      <c r="C109" s="134"/>
      <c r="D109" s="135" t="s">
        <v>10</v>
      </c>
      <c r="E109" s="136"/>
    </row>
    <row r="110" spans="1:8" ht="12.75">
      <c r="A110" s="47" t="s">
        <v>23</v>
      </c>
      <c r="B110" s="116" t="s">
        <v>37</v>
      </c>
      <c r="C110" s="117"/>
      <c r="D110" s="123">
        <f>+D26</f>
        <v>1022.04</v>
      </c>
      <c r="E110" s="124"/>
    </row>
    <row r="111" spans="1:8" ht="12.75">
      <c r="A111" s="47" t="s">
        <v>24</v>
      </c>
      <c r="B111" s="116" t="s">
        <v>104</v>
      </c>
      <c r="C111" s="117"/>
      <c r="D111" s="123">
        <f>D58</f>
        <v>972.43051209600003</v>
      </c>
      <c r="E111" s="124"/>
    </row>
    <row r="112" spans="1:8" ht="12.75">
      <c r="A112" s="47" t="s">
        <v>25</v>
      </c>
      <c r="B112" s="116" t="s">
        <v>105</v>
      </c>
      <c r="C112" s="117"/>
      <c r="D112" s="123">
        <f>D68</f>
        <v>71.243546687999995</v>
      </c>
      <c r="E112" s="124"/>
    </row>
    <row r="113" spans="1:5" ht="12.75">
      <c r="A113" s="45" t="s">
        <v>18</v>
      </c>
      <c r="B113" s="116" t="s">
        <v>79</v>
      </c>
      <c r="C113" s="117"/>
      <c r="D113" s="123">
        <f>D88</f>
        <v>5.4168119999999993</v>
      </c>
      <c r="E113" s="124"/>
    </row>
    <row r="114" spans="1:5" ht="12.75">
      <c r="A114" s="46" t="s">
        <v>26</v>
      </c>
      <c r="B114" s="125" t="s">
        <v>106</v>
      </c>
      <c r="C114" s="117"/>
      <c r="D114" s="123">
        <f>D96</f>
        <v>5</v>
      </c>
      <c r="E114" s="124"/>
    </row>
    <row r="115" spans="1:5" ht="12">
      <c r="B115" s="126" t="s">
        <v>107</v>
      </c>
      <c r="C115" s="127"/>
      <c r="D115" s="128">
        <f>SUM(D110:E114)</f>
        <v>2076.1308707839999</v>
      </c>
      <c r="E115" s="129"/>
    </row>
    <row r="116" spans="1:5" ht="12">
      <c r="A116" s="47" t="s">
        <v>27</v>
      </c>
      <c r="B116" s="116" t="s">
        <v>38</v>
      </c>
      <c r="C116" s="117"/>
      <c r="D116" s="118">
        <f>+D106</f>
        <v>198.40890688459092</v>
      </c>
      <c r="E116" s="118"/>
    </row>
    <row r="117" spans="1:5" ht="12.75">
      <c r="B117" s="119" t="s">
        <v>108</v>
      </c>
      <c r="C117" s="120"/>
      <c r="D117" s="121">
        <f>+D115+D116</f>
        <v>2274.5397776685909</v>
      </c>
      <c r="E117" s="122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0"/>
  <dimension ref="A1:J117"/>
  <sheetViews>
    <sheetView zoomScale="130" zoomScaleNormal="130" workbookViewId="0">
      <pane ySplit="5" topLeftCell="A12" activePane="bottomLeft" state="frozen"/>
      <selection pane="bottomLeft" activeCell="D75" sqref="D75:E75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8" t="s">
        <v>158</v>
      </c>
      <c r="C1" s="178"/>
      <c r="D1" s="178"/>
      <c r="E1" s="178"/>
    </row>
    <row r="2" spans="1:6" ht="12">
      <c r="B2" s="179" t="s">
        <v>159</v>
      </c>
      <c r="C2" s="179"/>
      <c r="D2" s="179"/>
      <c r="E2" s="179"/>
    </row>
    <row r="3" spans="1:6" ht="12">
      <c r="B3" s="180" t="s">
        <v>160</v>
      </c>
      <c r="C3" s="180"/>
      <c r="D3" s="180"/>
      <c r="E3" s="180"/>
    </row>
    <row r="4" spans="1:6" ht="6" customHeight="1">
      <c r="B4" s="181"/>
      <c r="C4" s="182"/>
      <c r="D4" s="182"/>
      <c r="E4" s="183"/>
    </row>
    <row r="5" spans="1:6" ht="6" customHeight="1">
      <c r="B5" s="184"/>
      <c r="C5" s="185"/>
      <c r="D5" s="185"/>
      <c r="E5" s="186"/>
    </row>
    <row r="6" spans="1:6" ht="12">
      <c r="B6" s="184" t="s">
        <v>46</v>
      </c>
      <c r="C6" s="185"/>
      <c r="D6" s="185"/>
      <c r="E6" s="186"/>
    </row>
    <row r="7" spans="1:6" ht="12">
      <c r="A7" s="35" t="s">
        <v>23</v>
      </c>
      <c r="B7" s="7" t="s">
        <v>47</v>
      </c>
      <c r="C7" s="23"/>
      <c r="D7" s="187" t="s">
        <v>155</v>
      </c>
      <c r="E7" s="188"/>
    </row>
    <row r="8" spans="1:6" ht="12">
      <c r="A8" s="35" t="s">
        <v>24</v>
      </c>
      <c r="B8" s="171" t="s">
        <v>48</v>
      </c>
      <c r="C8" s="172"/>
      <c r="D8" s="173" t="s">
        <v>51</v>
      </c>
      <c r="E8" s="174"/>
    </row>
    <row r="9" spans="1:6" ht="12" customHeight="1">
      <c r="A9" s="35" t="s">
        <v>25</v>
      </c>
      <c r="B9" s="8" t="s">
        <v>49</v>
      </c>
      <c r="C9" s="20"/>
      <c r="D9" s="173" t="s">
        <v>154</v>
      </c>
      <c r="E9" s="174"/>
    </row>
    <row r="10" spans="1:6" ht="12" customHeight="1">
      <c r="A10" s="35" t="s">
        <v>18</v>
      </c>
      <c r="B10" s="171" t="s">
        <v>50</v>
      </c>
      <c r="C10" s="172"/>
      <c r="D10" s="175" t="s">
        <v>52</v>
      </c>
      <c r="E10" s="176"/>
    </row>
    <row r="11" spans="1:6" ht="12" customHeight="1">
      <c r="B11" s="177"/>
      <c r="C11" s="177"/>
      <c r="D11" s="177"/>
      <c r="E11" s="177"/>
    </row>
    <row r="12" spans="1:6" ht="12">
      <c r="B12" s="160" t="s">
        <v>55</v>
      </c>
      <c r="C12" s="161"/>
      <c r="D12" s="161"/>
      <c r="E12" s="161"/>
      <c r="F12" s="40"/>
    </row>
    <row r="13" spans="1:6" s="3" customFormat="1" ht="24">
      <c r="B13" s="36" t="s">
        <v>78</v>
      </c>
      <c r="C13" s="36" t="s">
        <v>53</v>
      </c>
      <c r="D13" s="36" t="s">
        <v>54</v>
      </c>
      <c r="E13" s="41" t="s">
        <v>45</v>
      </c>
    </row>
    <row r="14" spans="1:6" ht="11.25" customHeight="1">
      <c r="B14" s="162" t="s">
        <v>157</v>
      </c>
      <c r="C14" s="162" t="s">
        <v>156</v>
      </c>
      <c r="D14" s="164">
        <v>43466</v>
      </c>
      <c r="E14" s="166">
        <v>7</v>
      </c>
    </row>
    <row r="15" spans="1:6" ht="11.25" customHeight="1">
      <c r="B15" s="163"/>
      <c r="C15" s="163"/>
      <c r="D15" s="165"/>
      <c r="E15" s="165"/>
    </row>
    <row r="16" spans="1:6" ht="12">
      <c r="B16" s="167" t="s">
        <v>162</v>
      </c>
      <c r="C16" s="168"/>
      <c r="D16" s="169">
        <v>1002.88</v>
      </c>
      <c r="E16" s="170"/>
    </row>
    <row r="17" spans="1:10" ht="12">
      <c r="B17" s="132" t="s">
        <v>58</v>
      </c>
      <c r="C17" s="132"/>
      <c r="D17" s="132"/>
      <c r="E17" s="132"/>
    </row>
    <row r="18" spans="1:10" ht="6" customHeight="1">
      <c r="B18" s="132"/>
      <c r="C18" s="132"/>
      <c r="D18" s="132"/>
      <c r="E18" s="132"/>
    </row>
    <row r="19" spans="1:10" ht="12">
      <c r="B19" s="133" t="s">
        <v>64</v>
      </c>
      <c r="C19" s="134"/>
      <c r="D19" s="135" t="s">
        <v>10</v>
      </c>
      <c r="E19" s="136"/>
    </row>
    <row r="20" spans="1:10" ht="12">
      <c r="A20" s="24" t="s">
        <v>23</v>
      </c>
      <c r="B20" s="158" t="s">
        <v>0</v>
      </c>
      <c r="C20" s="159"/>
      <c r="D20" s="118">
        <f>+D16</f>
        <v>1002.88</v>
      </c>
      <c r="E20" s="118"/>
      <c r="J20" s="37"/>
    </row>
    <row r="21" spans="1:10" ht="12.75">
      <c r="A21" s="24" t="s">
        <v>24</v>
      </c>
      <c r="B21" s="158" t="s">
        <v>3</v>
      </c>
      <c r="C21" s="159"/>
      <c r="D21" s="123">
        <v>0</v>
      </c>
      <c r="E21" s="124"/>
      <c r="J21" s="37"/>
    </row>
    <row r="22" spans="1:10" ht="12.75">
      <c r="A22" s="24" t="s">
        <v>25</v>
      </c>
      <c r="B22" s="158" t="s">
        <v>4</v>
      </c>
      <c r="C22" s="159"/>
      <c r="D22" s="123">
        <v>0</v>
      </c>
      <c r="E22" s="124"/>
      <c r="J22" s="37"/>
    </row>
    <row r="23" spans="1:10" ht="12.75">
      <c r="A23" s="24" t="s">
        <v>18</v>
      </c>
      <c r="B23" s="158" t="s">
        <v>5</v>
      </c>
      <c r="C23" s="159"/>
      <c r="D23" s="123">
        <v>0</v>
      </c>
      <c r="E23" s="124"/>
      <c r="J23" s="37"/>
    </row>
    <row r="24" spans="1:10" ht="12.75">
      <c r="A24" s="24" t="s">
        <v>26</v>
      </c>
      <c r="B24" s="158" t="s">
        <v>56</v>
      </c>
      <c r="C24" s="159"/>
      <c r="D24" s="123">
        <v>0</v>
      </c>
      <c r="E24" s="124"/>
      <c r="J24" s="37"/>
    </row>
    <row r="25" spans="1:10" ht="12.75">
      <c r="A25" s="24" t="s">
        <v>27</v>
      </c>
      <c r="B25" s="158" t="s">
        <v>2</v>
      </c>
      <c r="C25" s="159"/>
      <c r="D25" s="123">
        <v>0</v>
      </c>
      <c r="E25" s="124"/>
      <c r="J25" s="37"/>
    </row>
    <row r="26" spans="1:10" ht="12.75">
      <c r="B26" s="16" t="s">
        <v>8</v>
      </c>
      <c r="C26" s="17"/>
      <c r="D26" s="121">
        <f>SUM(D20:E25)</f>
        <v>1002.88</v>
      </c>
      <c r="E26" s="122"/>
      <c r="G26" s="37"/>
      <c r="H26" s="37"/>
      <c r="I26" s="37"/>
      <c r="J26" s="37"/>
    </row>
    <row r="27" spans="1:10" ht="12">
      <c r="B27" s="132" t="s">
        <v>57</v>
      </c>
      <c r="C27" s="132"/>
      <c r="D27" s="132"/>
      <c r="E27" s="132"/>
    </row>
    <row r="28" spans="1:10" ht="6" customHeight="1">
      <c r="B28" s="132"/>
      <c r="C28" s="132"/>
      <c r="D28" s="132"/>
      <c r="E28" s="132"/>
    </row>
    <row r="29" spans="1:10" ht="12">
      <c r="B29" s="132" t="s">
        <v>59</v>
      </c>
      <c r="C29" s="132"/>
      <c r="D29" s="132"/>
      <c r="E29" s="132"/>
    </row>
    <row r="30" spans="1:10" ht="12">
      <c r="B30" s="8" t="s">
        <v>60</v>
      </c>
      <c r="C30" s="20"/>
      <c r="D30" s="135" t="s">
        <v>10</v>
      </c>
      <c r="E30" s="136"/>
      <c r="H30" s="37"/>
      <c r="I30" s="37"/>
    </row>
    <row r="31" spans="1:10" ht="12.75">
      <c r="A31" s="35" t="s">
        <v>23</v>
      </c>
      <c r="B31" s="13" t="s">
        <v>61</v>
      </c>
      <c r="C31" s="42">
        <v>8.3299999999999999E-2</v>
      </c>
      <c r="D31" s="130">
        <f>(D26*C31)</f>
        <v>83.539903999999993</v>
      </c>
      <c r="E31" s="122"/>
      <c r="G31" s="37"/>
      <c r="H31" s="37"/>
    </row>
    <row r="32" spans="1:10" ht="12">
      <c r="A32" s="35" t="s">
        <v>24</v>
      </c>
      <c r="B32" s="12" t="s">
        <v>62</v>
      </c>
      <c r="C32" s="42">
        <v>0.121</v>
      </c>
      <c r="D32" s="130">
        <f xml:space="preserve"> (D26*C32)</f>
        <v>121.34848</v>
      </c>
      <c r="E32" s="131"/>
      <c r="H32" s="37"/>
      <c r="I32" s="37"/>
    </row>
    <row r="33" spans="1:9" ht="12.75">
      <c r="B33" s="34" t="s">
        <v>8</v>
      </c>
      <c r="C33" s="44">
        <f>SUM(C31:C32)</f>
        <v>0.20429999999999998</v>
      </c>
      <c r="D33" s="121">
        <f>SUM(D31:E32)</f>
        <v>204.88838399999997</v>
      </c>
      <c r="E33" s="122"/>
    </row>
    <row r="34" spans="1:9" ht="12">
      <c r="B34" s="157" t="s">
        <v>67</v>
      </c>
      <c r="C34" s="157"/>
      <c r="D34" s="157"/>
      <c r="E34" s="157"/>
    </row>
    <row r="35" spans="1:9" ht="12">
      <c r="B35" s="8" t="s">
        <v>63</v>
      </c>
      <c r="C35" s="20"/>
      <c r="D35" s="135" t="s">
        <v>10</v>
      </c>
      <c r="E35" s="136"/>
    </row>
    <row r="36" spans="1:9" ht="12">
      <c r="A36" s="35" t="s">
        <v>23</v>
      </c>
      <c r="B36" s="10" t="s">
        <v>11</v>
      </c>
      <c r="C36" s="42">
        <v>0.2</v>
      </c>
      <c r="D36" s="130">
        <f>(C36*($D$26+$D$33))</f>
        <v>241.55367680000001</v>
      </c>
      <c r="E36" s="131"/>
    </row>
    <row r="37" spans="1:9" ht="12">
      <c r="A37" s="35" t="s">
        <v>24</v>
      </c>
      <c r="B37" s="10" t="s">
        <v>13</v>
      </c>
      <c r="C37" s="42">
        <v>1.4999999999999999E-2</v>
      </c>
      <c r="D37" s="130">
        <f>(C37*($D$26+$D$33))</f>
        <v>18.116525759999998</v>
      </c>
      <c r="E37" s="131"/>
    </row>
    <row r="38" spans="1:9" customFormat="1" ht="12.75">
      <c r="A38" s="35" t="s">
        <v>25</v>
      </c>
      <c r="B38" s="10" t="s">
        <v>14</v>
      </c>
      <c r="C38" s="42">
        <v>0.01</v>
      </c>
      <c r="D38" s="130">
        <f>(C38*($D$26+$D$33))</f>
        <v>12.077683840000001</v>
      </c>
      <c r="E38" s="131"/>
    </row>
    <row r="39" spans="1:9" customFormat="1" ht="12.75">
      <c r="A39" s="35" t="s">
        <v>18</v>
      </c>
      <c r="B39" s="10" t="s">
        <v>15</v>
      </c>
      <c r="C39" s="42">
        <v>2E-3</v>
      </c>
      <c r="D39" s="130">
        <f>(C39*($D$26+$D$33))</f>
        <v>2.4155367679999999</v>
      </c>
      <c r="E39" s="131"/>
    </row>
    <row r="40" spans="1:9" ht="12">
      <c r="A40" s="35" t="s">
        <v>26</v>
      </c>
      <c r="B40" s="10" t="s">
        <v>17</v>
      </c>
      <c r="C40" s="42">
        <v>2.5000000000000001E-2</v>
      </c>
      <c r="D40" s="130">
        <f t="shared" ref="D40:D43" si="0">(C40*($D$26+$D$33))</f>
        <v>30.194209600000001</v>
      </c>
      <c r="E40" s="131"/>
    </row>
    <row r="41" spans="1:9" ht="12">
      <c r="A41" s="35" t="s">
        <v>27</v>
      </c>
      <c r="B41" s="10" t="s">
        <v>12</v>
      </c>
      <c r="C41" s="42">
        <v>0.08</v>
      </c>
      <c r="D41" s="130">
        <f t="shared" si="0"/>
        <v>96.621470720000005</v>
      </c>
      <c r="E41" s="131"/>
    </row>
    <row r="42" spans="1:9" ht="12">
      <c r="A42" s="35" t="s">
        <v>28</v>
      </c>
      <c r="B42" s="25" t="s">
        <v>44</v>
      </c>
      <c r="C42" s="43">
        <v>0.03</v>
      </c>
      <c r="D42" s="130">
        <f t="shared" si="0"/>
        <v>36.233051519999997</v>
      </c>
      <c r="E42" s="131"/>
    </row>
    <row r="43" spans="1:9" ht="12">
      <c r="A43" s="35" t="s">
        <v>29</v>
      </c>
      <c r="B43" s="10" t="s">
        <v>16</v>
      </c>
      <c r="C43" s="42">
        <v>6.0000000000000001E-3</v>
      </c>
      <c r="D43" s="130">
        <f t="shared" si="0"/>
        <v>7.2466103039999998</v>
      </c>
      <c r="E43" s="131"/>
    </row>
    <row r="44" spans="1:9" customFormat="1" ht="12.75">
      <c r="A44" s="1"/>
      <c r="B44" s="34" t="s">
        <v>8</v>
      </c>
      <c r="C44" s="44">
        <f>SUM(C36:C43)</f>
        <v>0.3680000000000001</v>
      </c>
      <c r="D44" s="121">
        <f>SUM(D36:E43)</f>
        <v>444.45876531200003</v>
      </c>
      <c r="E44" s="122"/>
    </row>
    <row r="45" spans="1:9" ht="12">
      <c r="B45" s="132" t="s">
        <v>66</v>
      </c>
      <c r="C45" s="132"/>
      <c r="D45" s="132"/>
      <c r="E45" s="132"/>
    </row>
    <row r="46" spans="1:9" ht="12">
      <c r="B46" s="8" t="s">
        <v>65</v>
      </c>
      <c r="C46" s="20"/>
      <c r="D46" s="135" t="s">
        <v>10</v>
      </c>
      <c r="E46" s="136"/>
    </row>
    <row r="47" spans="1:9" ht="12.75">
      <c r="A47" s="24" t="s">
        <v>23</v>
      </c>
      <c r="B47" s="13" t="s">
        <v>68</v>
      </c>
      <c r="C47" s="15"/>
      <c r="D47" s="123">
        <f>+I48</f>
        <v>45.427199999999999</v>
      </c>
      <c r="E47" s="124"/>
      <c r="G47" s="31" t="s">
        <v>40</v>
      </c>
      <c r="H47" s="31" t="s">
        <v>168</v>
      </c>
      <c r="I47" s="31" t="s">
        <v>43</v>
      </c>
    </row>
    <row r="48" spans="1:9" ht="12.75">
      <c r="A48" s="24" t="s">
        <v>24</v>
      </c>
      <c r="B48" s="13" t="s">
        <v>69</v>
      </c>
      <c r="C48" s="15"/>
      <c r="D48" s="123">
        <f>+I53</f>
        <v>246.4</v>
      </c>
      <c r="E48" s="124"/>
      <c r="F48" s="5"/>
      <c r="G48" s="29">
        <v>22</v>
      </c>
      <c r="H48" s="83">
        <v>2.4</v>
      </c>
      <c r="I48" s="30">
        <f>(G48*H48*2)-(6%*D16)</f>
        <v>45.427199999999999</v>
      </c>
    </row>
    <row r="49" spans="1:9" ht="12.75">
      <c r="A49" s="24" t="s">
        <v>25</v>
      </c>
      <c r="B49" s="14" t="s">
        <v>163</v>
      </c>
      <c r="C49" s="15"/>
      <c r="D49" s="123">
        <v>2.21</v>
      </c>
      <c r="E49" s="124"/>
      <c r="F49" s="5"/>
    </row>
    <row r="50" spans="1:9" ht="12.75">
      <c r="A50" s="47" t="s">
        <v>18</v>
      </c>
      <c r="B50" s="14" t="s">
        <v>164</v>
      </c>
      <c r="C50" s="15"/>
      <c r="D50" s="123">
        <v>15</v>
      </c>
      <c r="E50" s="124"/>
      <c r="F50" s="5"/>
    </row>
    <row r="51" spans="1:9" ht="12.75">
      <c r="A51" s="24" t="s">
        <v>26</v>
      </c>
      <c r="B51" s="14" t="s">
        <v>165</v>
      </c>
      <c r="C51" s="15"/>
      <c r="D51" s="123">
        <v>4</v>
      </c>
      <c r="E51" s="124"/>
      <c r="F51" s="5"/>
      <c r="G51" s="156" t="s">
        <v>42</v>
      </c>
      <c r="H51" s="156"/>
      <c r="I51" s="156"/>
    </row>
    <row r="52" spans="1:9" ht="12" customHeight="1">
      <c r="B52" s="16" t="s">
        <v>1</v>
      </c>
      <c r="C52" s="22"/>
      <c r="D52" s="141">
        <f>SUM(D47:E51)</f>
        <v>313.03719999999998</v>
      </c>
      <c r="E52" s="141"/>
      <c r="F52" s="5"/>
      <c r="G52" s="29" t="s">
        <v>40</v>
      </c>
      <c r="H52" s="29" t="s">
        <v>41</v>
      </c>
      <c r="I52" s="29" t="s">
        <v>43</v>
      </c>
    </row>
    <row r="53" spans="1:9" ht="12">
      <c r="B53" s="132" t="s">
        <v>70</v>
      </c>
      <c r="C53" s="132"/>
      <c r="D53" s="132"/>
      <c r="E53" s="132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71</v>
      </c>
      <c r="C54" s="21"/>
      <c r="D54" s="135" t="s">
        <v>10</v>
      </c>
      <c r="E54" s="136"/>
      <c r="F54" s="5"/>
    </row>
    <row r="55" spans="1:9" ht="12.75" customHeight="1">
      <c r="A55" s="24" t="s">
        <v>96</v>
      </c>
      <c r="B55" s="154" t="s">
        <v>72</v>
      </c>
      <c r="C55" s="155"/>
      <c r="D55" s="123">
        <f>+D33</f>
        <v>204.88838399999997</v>
      </c>
      <c r="E55" s="124"/>
    </row>
    <row r="56" spans="1:9" ht="12.75" customHeight="1">
      <c r="A56" s="24" t="s">
        <v>97</v>
      </c>
      <c r="B56" s="154" t="s">
        <v>73</v>
      </c>
      <c r="C56" s="155"/>
      <c r="D56" s="123">
        <f>+D44</f>
        <v>444.45876531200003</v>
      </c>
      <c r="E56" s="124"/>
    </row>
    <row r="57" spans="1:9" ht="12" customHeight="1">
      <c r="A57" s="24" t="s">
        <v>98</v>
      </c>
      <c r="B57" s="154" t="s">
        <v>74</v>
      </c>
      <c r="C57" s="155"/>
      <c r="D57" s="123">
        <f>+D52</f>
        <v>313.03719999999998</v>
      </c>
      <c r="E57" s="124"/>
    </row>
    <row r="58" spans="1:9" ht="12">
      <c r="B58" s="145" t="s">
        <v>8</v>
      </c>
      <c r="C58" s="146"/>
      <c r="D58" s="141">
        <f>SUM(D55:E57)</f>
        <v>962.38434931200004</v>
      </c>
      <c r="E58" s="141"/>
    </row>
    <row r="59" spans="1:9" ht="12">
      <c r="B59" s="142" t="s">
        <v>75</v>
      </c>
      <c r="C59" s="143"/>
      <c r="D59" s="143"/>
      <c r="E59" s="144"/>
    </row>
    <row r="60" spans="1:9" ht="6" customHeight="1">
      <c r="A60"/>
      <c r="B60" s="149"/>
      <c r="C60" s="150"/>
      <c r="D60" s="150"/>
      <c r="E60" s="151"/>
    </row>
    <row r="61" spans="1:9" s="2" customFormat="1" ht="12">
      <c r="A61" s="1"/>
      <c r="B61" s="7" t="s">
        <v>81</v>
      </c>
      <c r="C61" s="21"/>
      <c r="D61" s="135" t="s">
        <v>10</v>
      </c>
      <c r="E61" s="136"/>
    </row>
    <row r="62" spans="1:9" ht="12" customHeight="1">
      <c r="A62" s="35" t="s">
        <v>23</v>
      </c>
      <c r="B62" s="27" t="s">
        <v>20</v>
      </c>
      <c r="C62" s="74">
        <v>4.1999999999999997E-3</v>
      </c>
      <c r="D62" s="130">
        <f t="shared" ref="D62:D67" si="1">C62*$D$26</f>
        <v>4.2120959999999998</v>
      </c>
      <c r="E62" s="122"/>
    </row>
    <row r="63" spans="1:9" ht="12" customHeight="1">
      <c r="A63" s="35" t="s">
        <v>24</v>
      </c>
      <c r="B63" s="27" t="s">
        <v>19</v>
      </c>
      <c r="C63" s="75">
        <f>C62*C41</f>
        <v>3.3599999999999998E-4</v>
      </c>
      <c r="D63" s="130">
        <f t="shared" si="1"/>
        <v>0.33696767999999999</v>
      </c>
      <c r="E63" s="122"/>
    </row>
    <row r="64" spans="1:9" ht="12" customHeight="1">
      <c r="A64" s="35" t="s">
        <v>25</v>
      </c>
      <c r="B64" s="27" t="s">
        <v>21</v>
      </c>
      <c r="C64" s="76">
        <v>0.01</v>
      </c>
      <c r="D64" s="130">
        <f t="shared" si="1"/>
        <v>10.0288</v>
      </c>
      <c r="E64" s="122"/>
    </row>
    <row r="65" spans="1:8" ht="12" customHeight="1">
      <c r="A65" s="35" t="s">
        <v>18</v>
      </c>
      <c r="B65" s="27" t="s">
        <v>22</v>
      </c>
      <c r="C65" s="76">
        <v>1.84E-2</v>
      </c>
      <c r="D65" s="130">
        <f t="shared" si="1"/>
        <v>18.452991999999998</v>
      </c>
      <c r="E65" s="122"/>
      <c r="H65" s="33"/>
    </row>
    <row r="66" spans="1:8" ht="24">
      <c r="A66" s="35" t="s">
        <v>26</v>
      </c>
      <c r="B66" s="27" t="s">
        <v>76</v>
      </c>
      <c r="C66" s="75">
        <f>C65*C44</f>
        <v>6.7712000000000015E-3</v>
      </c>
      <c r="D66" s="130">
        <f>C66*$D$26</f>
        <v>6.7907010560000014</v>
      </c>
      <c r="E66" s="122"/>
    </row>
    <row r="67" spans="1:8" ht="12" customHeight="1">
      <c r="A67" s="35" t="s">
        <v>27</v>
      </c>
      <c r="B67" s="27" t="s">
        <v>77</v>
      </c>
      <c r="C67" s="76">
        <v>0.03</v>
      </c>
      <c r="D67" s="130">
        <f t="shared" si="1"/>
        <v>30.086399999999998</v>
      </c>
      <c r="E67" s="122"/>
    </row>
    <row r="68" spans="1:8" ht="12.75">
      <c r="B68" s="11" t="s">
        <v>1</v>
      </c>
      <c r="C68" s="77">
        <f>TRUNC(SUM(C62:C67),8)</f>
        <v>6.9707199999999997E-2</v>
      </c>
      <c r="D68" s="121">
        <f>SUM(D62:E67)</f>
        <v>69.907956736000003</v>
      </c>
      <c r="E68" s="122"/>
    </row>
    <row r="69" spans="1:8" ht="12">
      <c r="B69" s="142" t="s">
        <v>80</v>
      </c>
      <c r="C69" s="143"/>
      <c r="D69" s="143"/>
      <c r="E69" s="144"/>
    </row>
    <row r="70" spans="1:8" ht="6" customHeight="1">
      <c r="B70" s="142"/>
      <c r="C70" s="143"/>
      <c r="D70" s="143"/>
      <c r="E70" s="144"/>
    </row>
    <row r="71" spans="1:8" ht="12">
      <c r="B71" s="142" t="s">
        <v>82</v>
      </c>
      <c r="C71" s="143"/>
      <c r="D71" s="143"/>
      <c r="E71" s="144"/>
    </row>
    <row r="72" spans="1:8" ht="12">
      <c r="B72" s="7" t="s">
        <v>89</v>
      </c>
      <c r="C72" s="21"/>
      <c r="D72" s="135" t="s">
        <v>10</v>
      </c>
      <c r="E72" s="136"/>
      <c r="F72" s="5"/>
      <c r="H72" s="5"/>
    </row>
    <row r="73" spans="1:8" ht="12.75">
      <c r="A73" s="24" t="s">
        <v>23</v>
      </c>
      <c r="B73" s="26" t="s">
        <v>83</v>
      </c>
      <c r="C73" s="74">
        <v>1E-3</v>
      </c>
      <c r="D73" s="130">
        <f t="shared" ref="D73:D78" si="2">C73*$D$26</f>
        <v>1.00288</v>
      </c>
      <c r="E73" s="122"/>
      <c r="H73" s="5"/>
    </row>
    <row r="74" spans="1:8" ht="12.75">
      <c r="A74" s="38" t="s">
        <v>24</v>
      </c>
      <c r="B74" s="26" t="s">
        <v>84</v>
      </c>
      <c r="C74" s="74">
        <v>2.8E-3</v>
      </c>
      <c r="D74" s="130">
        <f t="shared" si="2"/>
        <v>2.8080639999999999</v>
      </c>
      <c r="E74" s="122"/>
      <c r="H74" s="5"/>
    </row>
    <row r="75" spans="1:8" ht="12.75">
      <c r="A75" s="38" t="s">
        <v>25</v>
      </c>
      <c r="B75" s="26" t="s">
        <v>85</v>
      </c>
      <c r="C75" s="74">
        <v>2.9999999999999997E-4</v>
      </c>
      <c r="D75" s="130">
        <f t="shared" si="2"/>
        <v>0.30086399999999996</v>
      </c>
      <c r="E75" s="122"/>
      <c r="H75" s="5"/>
    </row>
    <row r="76" spans="1:8" ht="12.75">
      <c r="A76" s="38" t="s">
        <v>18</v>
      </c>
      <c r="B76" s="26" t="s">
        <v>86</v>
      </c>
      <c r="C76" s="74">
        <v>8.0000000000000004E-4</v>
      </c>
      <c r="D76" s="130">
        <f t="shared" si="2"/>
        <v>0.80230400000000002</v>
      </c>
      <c r="E76" s="122"/>
      <c r="H76" s="5"/>
    </row>
    <row r="77" spans="1:8" ht="12.75">
      <c r="A77" s="38" t="s">
        <v>26</v>
      </c>
      <c r="B77" s="26" t="s">
        <v>87</v>
      </c>
      <c r="C77" s="74">
        <v>4.0000000000000002E-4</v>
      </c>
      <c r="D77" s="130">
        <f t="shared" si="2"/>
        <v>0.40115200000000001</v>
      </c>
      <c r="E77" s="122"/>
      <c r="H77" s="5"/>
    </row>
    <row r="78" spans="1:8" ht="12.75">
      <c r="A78" s="38" t="s">
        <v>27</v>
      </c>
      <c r="B78" s="26" t="s">
        <v>88</v>
      </c>
      <c r="C78" s="74">
        <v>0</v>
      </c>
      <c r="D78" s="130">
        <f t="shared" si="2"/>
        <v>0</v>
      </c>
      <c r="E78" s="122"/>
      <c r="H78" s="5"/>
    </row>
    <row r="79" spans="1:8" ht="12" customHeight="1">
      <c r="B79" s="11" t="s">
        <v>8</v>
      </c>
      <c r="C79" s="78">
        <f>SUM(C73:C78)</f>
        <v>5.3000000000000009E-3</v>
      </c>
      <c r="D79" s="121">
        <f>SUM(D73:E78)</f>
        <v>5.315264</v>
      </c>
      <c r="E79" s="122"/>
      <c r="H79" s="5"/>
    </row>
    <row r="80" spans="1:8" ht="12">
      <c r="B80" s="149"/>
      <c r="C80" s="150"/>
      <c r="D80" s="150"/>
      <c r="E80" s="151"/>
      <c r="H80" s="5"/>
    </row>
    <row r="81" spans="1:5" ht="12">
      <c r="B81" s="7" t="s">
        <v>90</v>
      </c>
      <c r="C81" s="21"/>
      <c r="D81" s="135" t="s">
        <v>10</v>
      </c>
      <c r="E81" s="136"/>
    </row>
    <row r="82" spans="1:5" ht="12.75">
      <c r="A82" s="24" t="s">
        <v>23</v>
      </c>
      <c r="B82" s="6" t="s">
        <v>91</v>
      </c>
      <c r="C82" s="74">
        <v>0</v>
      </c>
      <c r="D82" s="152">
        <f>TRUNC(C82*$D$26,2)</f>
        <v>0</v>
      </c>
      <c r="E82" s="153"/>
    </row>
    <row r="83" spans="1:5" ht="12.75">
      <c r="B83" s="11" t="s">
        <v>8</v>
      </c>
      <c r="C83" s="78">
        <f>SUM(C82:C82)</f>
        <v>0</v>
      </c>
      <c r="D83" s="121">
        <f>SUM(D82:E82)</f>
        <v>0</v>
      </c>
      <c r="E83" s="122"/>
    </row>
    <row r="84" spans="1:5" ht="12.75" customHeight="1">
      <c r="B84" s="142" t="s">
        <v>92</v>
      </c>
      <c r="C84" s="143"/>
      <c r="D84" s="143"/>
      <c r="E84" s="144"/>
    </row>
    <row r="85" spans="1:5" ht="12">
      <c r="B85" s="7" t="s">
        <v>93</v>
      </c>
      <c r="C85" s="21"/>
      <c r="D85" s="135" t="s">
        <v>10</v>
      </c>
      <c r="E85" s="136"/>
    </row>
    <row r="86" spans="1:5" ht="12.75">
      <c r="A86" s="24" t="s">
        <v>30</v>
      </c>
      <c r="B86" s="147" t="s">
        <v>94</v>
      </c>
      <c r="C86" s="148"/>
      <c r="D86" s="130">
        <f>D79</f>
        <v>5.315264</v>
      </c>
      <c r="E86" s="122"/>
    </row>
    <row r="87" spans="1:5" ht="12.75">
      <c r="A87" s="24" t="s">
        <v>31</v>
      </c>
      <c r="B87" s="147" t="s">
        <v>95</v>
      </c>
      <c r="C87" s="148"/>
      <c r="D87" s="130">
        <f>D83</f>
        <v>0</v>
      </c>
      <c r="E87" s="122"/>
    </row>
    <row r="88" spans="1:5" ht="12.75">
      <c r="B88" s="145" t="s">
        <v>1</v>
      </c>
      <c r="C88" s="146"/>
      <c r="D88" s="121">
        <f>SUM(D86:E87)</f>
        <v>5.315264</v>
      </c>
      <c r="E88" s="122"/>
    </row>
    <row r="89" spans="1:5" ht="12">
      <c r="B89" s="142" t="s">
        <v>99</v>
      </c>
      <c r="C89" s="143"/>
      <c r="D89" s="143"/>
      <c r="E89" s="144"/>
    </row>
    <row r="90" spans="1:5" ht="6" customHeight="1">
      <c r="B90" s="142"/>
      <c r="C90" s="143"/>
      <c r="D90" s="143"/>
      <c r="E90" s="144"/>
    </row>
    <row r="91" spans="1:5" ht="12" customHeight="1">
      <c r="B91" s="8" t="s">
        <v>100</v>
      </c>
      <c r="C91" s="20"/>
      <c r="D91" s="135" t="s">
        <v>10</v>
      </c>
      <c r="E91" s="136"/>
    </row>
    <row r="92" spans="1:5" ht="12.75">
      <c r="A92" s="38" t="s">
        <v>23</v>
      </c>
      <c r="B92" s="13" t="s">
        <v>101</v>
      </c>
      <c r="C92" s="15"/>
      <c r="D92" s="123">
        <v>13</v>
      </c>
      <c r="E92" s="124"/>
    </row>
    <row r="93" spans="1:5" ht="12.75">
      <c r="A93" s="38" t="s">
        <v>24</v>
      </c>
      <c r="B93" s="13" t="s">
        <v>6</v>
      </c>
      <c r="C93" s="15"/>
      <c r="D93" s="123">
        <v>0</v>
      </c>
      <c r="E93" s="124"/>
    </row>
    <row r="94" spans="1:5" ht="12.75">
      <c r="A94" s="38" t="s">
        <v>25</v>
      </c>
      <c r="B94" s="13" t="s">
        <v>7</v>
      </c>
      <c r="C94" s="15"/>
      <c r="D94" s="123">
        <v>0</v>
      </c>
      <c r="E94" s="124"/>
    </row>
    <row r="95" spans="1:5" ht="12.75">
      <c r="A95" s="38" t="s">
        <v>18</v>
      </c>
      <c r="B95" s="14" t="s">
        <v>2</v>
      </c>
      <c r="C95" s="15"/>
      <c r="D95" s="123">
        <v>0</v>
      </c>
      <c r="E95" s="124"/>
    </row>
    <row r="96" spans="1:5" ht="12">
      <c r="B96" s="39" t="s">
        <v>9</v>
      </c>
      <c r="C96" s="22"/>
      <c r="D96" s="141">
        <f>SUM(D92:E95)</f>
        <v>13</v>
      </c>
      <c r="E96" s="141"/>
    </row>
    <row r="97" spans="1:9" ht="12">
      <c r="B97" s="142" t="s">
        <v>102</v>
      </c>
      <c r="C97" s="143"/>
      <c r="D97" s="143"/>
      <c r="E97" s="144"/>
    </row>
    <row r="98" spans="1:9" ht="6" customHeight="1">
      <c r="B98" s="142"/>
      <c r="C98" s="143"/>
      <c r="D98" s="143"/>
      <c r="E98" s="144"/>
    </row>
    <row r="99" spans="1:9" ht="12">
      <c r="B99" s="9" t="s">
        <v>103</v>
      </c>
      <c r="C99" s="8"/>
      <c r="D99" s="135" t="s">
        <v>10</v>
      </c>
      <c r="E99" s="136"/>
    </row>
    <row r="100" spans="1:9" ht="12">
      <c r="A100" s="24" t="s">
        <v>23</v>
      </c>
      <c r="B100" s="10" t="s">
        <v>33</v>
      </c>
      <c r="C100" s="79">
        <v>1.4E-2</v>
      </c>
      <c r="D100" s="130">
        <f>C100*D115</f>
        <v>28.748825980671995</v>
      </c>
      <c r="E100" s="131"/>
    </row>
    <row r="101" spans="1:9" ht="12.75">
      <c r="A101" s="24" t="s">
        <v>24</v>
      </c>
      <c r="B101" s="10" t="s">
        <v>32</v>
      </c>
      <c r="C101" s="79">
        <v>1.38E-2</v>
      </c>
      <c r="D101" s="130">
        <f>(D100+D115)*C101</f>
        <v>28.734862265195666</v>
      </c>
      <c r="E101" s="122"/>
    </row>
    <row r="102" spans="1:9" ht="12">
      <c r="A102" s="19" t="s">
        <v>25</v>
      </c>
      <c r="B102" s="28" t="s">
        <v>35</v>
      </c>
      <c r="C102" s="101">
        <f>TRUNC(SUM(C103:C105),8)</f>
        <v>8.6499999999999994E-2</v>
      </c>
      <c r="D102" s="189">
        <f>D103+D105</f>
        <v>199.88945138743244</v>
      </c>
      <c r="E102" s="190"/>
    </row>
    <row r="103" spans="1:9" s="80" customFormat="1" ht="12">
      <c r="B103" s="81" t="s">
        <v>196</v>
      </c>
      <c r="C103" s="82">
        <v>3.6499999999999998E-2</v>
      </c>
      <c r="D103" s="130">
        <f>($D100+$D101+$D115)/(1-$C$102)*C103</f>
        <v>84.346415903367443</v>
      </c>
      <c r="E103" s="131"/>
    </row>
    <row r="104" spans="1:9" ht="12">
      <c r="B104" s="18" t="s">
        <v>195</v>
      </c>
      <c r="C104" s="79">
        <v>0</v>
      </c>
      <c r="D104" s="130">
        <f>($D100+$D101+$D115)/(1-$C$106)*C104</f>
        <v>0</v>
      </c>
      <c r="E104" s="131"/>
    </row>
    <row r="105" spans="1:9" ht="12">
      <c r="B105" s="18" t="s">
        <v>194</v>
      </c>
      <c r="C105" s="79">
        <v>0.05</v>
      </c>
      <c r="D105" s="130">
        <f>($D100+$D101+$D115)/(1-$C$102)*C105</f>
        <v>115.543035484065</v>
      </c>
      <c r="E105" s="131"/>
    </row>
    <row r="106" spans="1:9" ht="12.75">
      <c r="B106" s="19" t="s">
        <v>36</v>
      </c>
      <c r="C106" s="77">
        <f>C100+C101+C102</f>
        <v>0.11429999999999998</v>
      </c>
      <c r="D106" s="121">
        <f>SUM(D100:E102)</f>
        <v>257.37313963330013</v>
      </c>
      <c r="E106" s="122"/>
    </row>
    <row r="107" spans="1:9" ht="12">
      <c r="B107" s="132" t="s">
        <v>39</v>
      </c>
      <c r="C107" s="132"/>
      <c r="D107" s="132"/>
      <c r="E107" s="132"/>
      <c r="I107" s="1" t="s">
        <v>166</v>
      </c>
    </row>
    <row r="108" spans="1:9" ht="6" customHeight="1">
      <c r="B108" s="132"/>
      <c r="C108" s="132"/>
      <c r="D108" s="132"/>
      <c r="E108" s="132"/>
    </row>
    <row r="109" spans="1:9" ht="12">
      <c r="B109" s="133" t="s">
        <v>34</v>
      </c>
      <c r="C109" s="134"/>
      <c r="D109" s="135" t="s">
        <v>10</v>
      </c>
      <c r="E109" s="136"/>
    </row>
    <row r="110" spans="1:9" ht="12.75">
      <c r="A110" s="24" t="s">
        <v>23</v>
      </c>
      <c r="B110" s="116" t="s">
        <v>37</v>
      </c>
      <c r="C110" s="117"/>
      <c r="D110" s="123">
        <f>+D26</f>
        <v>1002.88</v>
      </c>
      <c r="E110" s="124"/>
    </row>
    <row r="111" spans="1:9" ht="12.75">
      <c r="A111" s="24" t="s">
        <v>24</v>
      </c>
      <c r="B111" s="116" t="s">
        <v>104</v>
      </c>
      <c r="C111" s="117"/>
      <c r="D111" s="123">
        <f>D58</f>
        <v>962.38434931200004</v>
      </c>
      <c r="E111" s="124"/>
    </row>
    <row r="112" spans="1:9" ht="12.75">
      <c r="A112" s="24" t="s">
        <v>25</v>
      </c>
      <c r="B112" s="116" t="s">
        <v>105</v>
      </c>
      <c r="C112" s="117"/>
      <c r="D112" s="123">
        <f>D68</f>
        <v>69.907956736000003</v>
      </c>
      <c r="E112" s="124"/>
    </row>
    <row r="113" spans="1:5" ht="12.75">
      <c r="A113" s="45" t="s">
        <v>18</v>
      </c>
      <c r="B113" s="116" t="s">
        <v>79</v>
      </c>
      <c r="C113" s="117"/>
      <c r="D113" s="123">
        <f>D88</f>
        <v>5.315264</v>
      </c>
      <c r="E113" s="124"/>
    </row>
    <row r="114" spans="1:5" ht="12.75">
      <c r="A114" s="46" t="s">
        <v>26</v>
      </c>
      <c r="B114" s="125" t="s">
        <v>106</v>
      </c>
      <c r="C114" s="117"/>
      <c r="D114" s="123">
        <f>D96</f>
        <v>13</v>
      </c>
      <c r="E114" s="124"/>
    </row>
    <row r="115" spans="1:5" ht="12">
      <c r="B115" s="126" t="s">
        <v>107</v>
      </c>
      <c r="C115" s="127"/>
      <c r="D115" s="128">
        <f>SUM(D110:E114)</f>
        <v>2053.4875700479997</v>
      </c>
      <c r="E115" s="129"/>
    </row>
    <row r="116" spans="1:5" ht="12">
      <c r="A116" s="24" t="s">
        <v>27</v>
      </c>
      <c r="B116" s="116" t="s">
        <v>38</v>
      </c>
      <c r="C116" s="117"/>
      <c r="D116" s="118">
        <f>+D106</f>
        <v>257.37313963330013</v>
      </c>
      <c r="E116" s="118"/>
    </row>
    <row r="117" spans="1:5" ht="12.75">
      <c r="B117" s="119" t="s">
        <v>108</v>
      </c>
      <c r="C117" s="120"/>
      <c r="D117" s="121">
        <f>+D115+D116</f>
        <v>2310.8607096812998</v>
      </c>
      <c r="E117" s="122"/>
    </row>
  </sheetData>
  <mergeCells count="144">
    <mergeCell ref="B24:C24"/>
    <mergeCell ref="D24:E24"/>
    <mergeCell ref="B25:C25"/>
    <mergeCell ref="D32:E32"/>
    <mergeCell ref="D25:E25"/>
    <mergeCell ref="G51:I51"/>
    <mergeCell ref="D61:E61"/>
    <mergeCell ref="D39:E39"/>
    <mergeCell ref="D40:E40"/>
    <mergeCell ref="D42:E42"/>
    <mergeCell ref="D44:E44"/>
    <mergeCell ref="B53:E53"/>
    <mergeCell ref="D54:E54"/>
    <mergeCell ref="D55:E55"/>
    <mergeCell ref="D56:E56"/>
    <mergeCell ref="D57:E57"/>
    <mergeCell ref="D58:E58"/>
    <mergeCell ref="B60:E60"/>
    <mergeCell ref="D47:E47"/>
    <mergeCell ref="D48:E48"/>
    <mergeCell ref="D49:E49"/>
    <mergeCell ref="D51:E51"/>
    <mergeCell ref="D52:E52"/>
    <mergeCell ref="B59:E59"/>
    <mergeCell ref="D62:E62"/>
    <mergeCell ref="B115:C115"/>
    <mergeCell ref="D115:E115"/>
    <mergeCell ref="B116:C116"/>
    <mergeCell ref="D116:E116"/>
    <mergeCell ref="B117:C117"/>
    <mergeCell ref="D117:E117"/>
    <mergeCell ref="B111:C111"/>
    <mergeCell ref="D111:E111"/>
    <mergeCell ref="B112:C112"/>
    <mergeCell ref="D112:E112"/>
    <mergeCell ref="B113:C113"/>
    <mergeCell ref="D113:E113"/>
    <mergeCell ref="D106:E106"/>
    <mergeCell ref="B107:E107"/>
    <mergeCell ref="B109:C109"/>
    <mergeCell ref="D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3:E93"/>
    <mergeCell ref="D94:E94"/>
    <mergeCell ref="D95:E95"/>
    <mergeCell ref="D96:E96"/>
    <mergeCell ref="B98:E98"/>
    <mergeCell ref="D99:E99"/>
    <mergeCell ref="B84:E84"/>
    <mergeCell ref="D85:E85"/>
    <mergeCell ref="D86:E86"/>
    <mergeCell ref="B86:C86"/>
    <mergeCell ref="D87:E87"/>
    <mergeCell ref="D88:E88"/>
    <mergeCell ref="B87:C87"/>
    <mergeCell ref="B88:C88"/>
    <mergeCell ref="B90:E90"/>
    <mergeCell ref="B97:E97"/>
    <mergeCell ref="D79:E79"/>
    <mergeCell ref="B80:E80"/>
    <mergeCell ref="D81:E81"/>
    <mergeCell ref="D78:E78"/>
    <mergeCell ref="D82:E82"/>
    <mergeCell ref="D83:E83"/>
    <mergeCell ref="D64:E64"/>
    <mergeCell ref="D65:E65"/>
    <mergeCell ref="D66:E66"/>
    <mergeCell ref="B71:E71"/>
    <mergeCell ref="B70:E70"/>
    <mergeCell ref="D74:E74"/>
    <mergeCell ref="D75:E75"/>
    <mergeCell ref="D76:E76"/>
    <mergeCell ref="D77:E77"/>
    <mergeCell ref="D72:E72"/>
    <mergeCell ref="D73:E73"/>
    <mergeCell ref="D63:E63"/>
    <mergeCell ref="B45:E45"/>
    <mergeCell ref="D68:E68"/>
    <mergeCell ref="D26:E26"/>
    <mergeCell ref="B34:E34"/>
    <mergeCell ref="D35:E35"/>
    <mergeCell ref="D36:E36"/>
    <mergeCell ref="D37:E37"/>
    <mergeCell ref="D38:E38"/>
    <mergeCell ref="D67:E67"/>
    <mergeCell ref="D46:E46"/>
    <mergeCell ref="D33:E33"/>
    <mergeCell ref="D43:E43"/>
    <mergeCell ref="D41:E41"/>
    <mergeCell ref="B27:E27"/>
    <mergeCell ref="D30:E30"/>
    <mergeCell ref="D31:E31"/>
    <mergeCell ref="B29:E29"/>
    <mergeCell ref="B28:E28"/>
    <mergeCell ref="D50:E50"/>
    <mergeCell ref="B55:C55"/>
    <mergeCell ref="B56:C56"/>
    <mergeCell ref="B57:C57"/>
    <mergeCell ref="B58:C58"/>
    <mergeCell ref="E14:E15"/>
    <mergeCell ref="B21:C21"/>
    <mergeCell ref="D21:E21"/>
    <mergeCell ref="B22:C22"/>
    <mergeCell ref="D22:E22"/>
    <mergeCell ref="B23:C23"/>
    <mergeCell ref="D23:E23"/>
    <mergeCell ref="B16:C16"/>
    <mergeCell ref="D16:E16"/>
    <mergeCell ref="B18:E18"/>
    <mergeCell ref="B19:C19"/>
    <mergeCell ref="D19:E19"/>
    <mergeCell ref="B20:C20"/>
    <mergeCell ref="D20:E20"/>
    <mergeCell ref="B114:C114"/>
    <mergeCell ref="D114:E114"/>
    <mergeCell ref="B108:E108"/>
    <mergeCell ref="B89:E89"/>
    <mergeCell ref="D91:E91"/>
    <mergeCell ref="D92:E92"/>
    <mergeCell ref="B1:E1"/>
    <mergeCell ref="B2:E2"/>
    <mergeCell ref="B3:E3"/>
    <mergeCell ref="B6:E6"/>
    <mergeCell ref="B4:E5"/>
    <mergeCell ref="B69:E69"/>
    <mergeCell ref="B17:E17"/>
    <mergeCell ref="B11:E11"/>
    <mergeCell ref="B12:E12"/>
    <mergeCell ref="C14:C15"/>
    <mergeCell ref="B14:B15"/>
    <mergeCell ref="D7:E7"/>
    <mergeCell ref="B8:C8"/>
    <mergeCell ref="D8:E8"/>
    <mergeCell ref="D9:E9"/>
    <mergeCell ref="B10:C10"/>
    <mergeCell ref="D10:E10"/>
    <mergeCell ref="D14:D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1BE3-08F5-44DA-8B2A-DD380D6F6EF0}">
  <sheetPr codeName="Plan41"/>
  <dimension ref="A1:J117"/>
  <sheetViews>
    <sheetView zoomScale="130" zoomScaleNormal="130" workbookViewId="0">
      <pane ySplit="5" topLeftCell="A6" activePane="bottomLeft" state="frozen"/>
      <selection pane="bottomLeft" activeCell="D104" sqref="D104:E104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8" t="s">
        <v>158</v>
      </c>
      <c r="C1" s="178"/>
      <c r="D1" s="178"/>
      <c r="E1" s="178"/>
    </row>
    <row r="2" spans="1:6" ht="12">
      <c r="B2" s="179" t="s">
        <v>159</v>
      </c>
      <c r="C2" s="179"/>
      <c r="D2" s="179"/>
      <c r="E2" s="179"/>
    </row>
    <row r="3" spans="1:6" ht="12">
      <c r="B3" s="180" t="s">
        <v>160</v>
      </c>
      <c r="C3" s="180"/>
      <c r="D3" s="180"/>
      <c r="E3" s="180"/>
    </row>
    <row r="4" spans="1:6" ht="9" customHeight="1">
      <c r="B4" s="181"/>
      <c r="C4" s="182"/>
      <c r="D4" s="182"/>
      <c r="E4" s="183"/>
    </row>
    <row r="5" spans="1:6" ht="8.25" customHeight="1">
      <c r="B5" s="184"/>
      <c r="C5" s="185"/>
      <c r="D5" s="185"/>
      <c r="E5" s="186"/>
    </row>
    <row r="6" spans="1:6" ht="12">
      <c r="B6" s="184" t="s">
        <v>46</v>
      </c>
      <c r="C6" s="185"/>
      <c r="D6" s="185"/>
      <c r="E6" s="186"/>
    </row>
    <row r="7" spans="1:6" ht="12">
      <c r="A7" s="47" t="s">
        <v>23</v>
      </c>
      <c r="B7" s="7" t="s">
        <v>47</v>
      </c>
      <c r="C7" s="23"/>
      <c r="D7" s="187" t="s">
        <v>155</v>
      </c>
      <c r="E7" s="188"/>
    </row>
    <row r="8" spans="1:6" ht="12">
      <c r="A8" s="47" t="s">
        <v>24</v>
      </c>
      <c r="B8" s="171" t="s">
        <v>48</v>
      </c>
      <c r="C8" s="172"/>
      <c r="D8" s="173" t="s">
        <v>191</v>
      </c>
      <c r="E8" s="174"/>
    </row>
    <row r="9" spans="1:6" ht="12" customHeight="1">
      <c r="A9" s="47" t="s">
        <v>25</v>
      </c>
      <c r="B9" s="8" t="s">
        <v>49</v>
      </c>
      <c r="C9" s="20"/>
      <c r="D9" s="173" t="s">
        <v>154</v>
      </c>
      <c r="E9" s="174"/>
    </row>
    <row r="10" spans="1:6" ht="12" customHeight="1">
      <c r="A10" s="47" t="s">
        <v>18</v>
      </c>
      <c r="B10" s="171" t="s">
        <v>50</v>
      </c>
      <c r="C10" s="172"/>
      <c r="D10" s="175" t="s">
        <v>52</v>
      </c>
      <c r="E10" s="176"/>
    </row>
    <row r="11" spans="1:6" ht="12" customHeight="1">
      <c r="B11" s="177"/>
      <c r="C11" s="177"/>
      <c r="D11" s="177"/>
      <c r="E11" s="177"/>
    </row>
    <row r="12" spans="1:6" ht="12">
      <c r="B12" s="160" t="s">
        <v>55</v>
      </c>
      <c r="C12" s="161"/>
      <c r="D12" s="161"/>
      <c r="E12" s="161"/>
      <c r="F12" s="40"/>
    </row>
    <row r="13" spans="1:6" s="3" customFormat="1" ht="24">
      <c r="B13" s="36" t="s">
        <v>78</v>
      </c>
      <c r="C13" s="36" t="s">
        <v>53</v>
      </c>
      <c r="D13" s="36" t="s">
        <v>54</v>
      </c>
      <c r="E13" s="41" t="s">
        <v>45</v>
      </c>
    </row>
    <row r="14" spans="1:6" ht="11.25" customHeight="1">
      <c r="B14" s="162" t="s">
        <v>121</v>
      </c>
      <c r="C14" s="162" t="s">
        <v>161</v>
      </c>
      <c r="D14" s="164">
        <v>43466</v>
      </c>
      <c r="E14" s="166">
        <v>1</v>
      </c>
    </row>
    <row r="15" spans="1:6" ht="11.25" customHeight="1">
      <c r="B15" s="163"/>
      <c r="C15" s="163"/>
      <c r="D15" s="165"/>
      <c r="E15" s="165"/>
    </row>
    <row r="16" spans="1:6" ht="12">
      <c r="B16" s="167" t="s">
        <v>162</v>
      </c>
      <c r="C16" s="168"/>
      <c r="D16" s="169">
        <v>1206.74</v>
      </c>
      <c r="E16" s="170"/>
    </row>
    <row r="17" spans="1:10" ht="12">
      <c r="B17" s="132" t="s">
        <v>58</v>
      </c>
      <c r="C17" s="132"/>
      <c r="D17" s="132"/>
      <c r="E17" s="132"/>
    </row>
    <row r="18" spans="1:10" ht="6" customHeight="1">
      <c r="B18" s="132"/>
      <c r="C18" s="132"/>
      <c r="D18" s="132"/>
      <c r="E18" s="132"/>
    </row>
    <row r="19" spans="1:10" ht="12">
      <c r="B19" s="133" t="s">
        <v>64</v>
      </c>
      <c r="C19" s="134"/>
      <c r="D19" s="135" t="s">
        <v>10</v>
      </c>
      <c r="E19" s="136"/>
    </row>
    <row r="20" spans="1:10" ht="12">
      <c r="A20" s="47" t="s">
        <v>23</v>
      </c>
      <c r="B20" s="158" t="s">
        <v>0</v>
      </c>
      <c r="C20" s="159"/>
      <c r="D20" s="118">
        <f>+D16</f>
        <v>1206.74</v>
      </c>
      <c r="E20" s="118"/>
      <c r="J20" s="37"/>
    </row>
    <row r="21" spans="1:10" ht="12.75">
      <c r="A21" s="47" t="s">
        <v>24</v>
      </c>
      <c r="B21" s="158" t="s">
        <v>3</v>
      </c>
      <c r="C21" s="159"/>
      <c r="D21" s="123">
        <v>0</v>
      </c>
      <c r="E21" s="124"/>
      <c r="J21" s="37"/>
    </row>
    <row r="22" spans="1:10" ht="12.75">
      <c r="A22" s="47" t="s">
        <v>25</v>
      </c>
      <c r="B22" s="158" t="s">
        <v>4</v>
      </c>
      <c r="C22" s="159"/>
      <c r="D22" s="123">
        <v>0</v>
      </c>
      <c r="E22" s="124"/>
      <c r="J22" s="37"/>
    </row>
    <row r="23" spans="1:10" ht="12.75">
      <c r="A23" s="47" t="s">
        <v>18</v>
      </c>
      <c r="B23" s="158" t="s">
        <v>5</v>
      </c>
      <c r="C23" s="159"/>
      <c r="D23" s="123">
        <v>0</v>
      </c>
      <c r="E23" s="124"/>
      <c r="J23" s="37"/>
    </row>
    <row r="24" spans="1:10" ht="12.75">
      <c r="A24" s="47" t="s">
        <v>26</v>
      </c>
      <c r="B24" s="158" t="s">
        <v>56</v>
      </c>
      <c r="C24" s="159"/>
      <c r="D24" s="123">
        <v>0</v>
      </c>
      <c r="E24" s="124"/>
      <c r="J24" s="37"/>
    </row>
    <row r="25" spans="1:10" ht="12.75">
      <c r="A25" s="47" t="s">
        <v>27</v>
      </c>
      <c r="B25" s="158" t="s">
        <v>167</v>
      </c>
      <c r="C25" s="159"/>
      <c r="D25" s="123">
        <v>200</v>
      </c>
      <c r="E25" s="124"/>
      <c r="J25" s="37"/>
    </row>
    <row r="26" spans="1:10" ht="12.75">
      <c r="B26" s="50" t="s">
        <v>8</v>
      </c>
      <c r="C26" s="17"/>
      <c r="D26" s="121">
        <f>SUM(D20:E25)</f>
        <v>1406.74</v>
      </c>
      <c r="E26" s="122"/>
      <c r="G26" s="37"/>
      <c r="H26" s="37"/>
      <c r="I26" s="37"/>
      <c r="J26" s="37"/>
    </row>
    <row r="27" spans="1:10" ht="12">
      <c r="B27" s="132" t="s">
        <v>57</v>
      </c>
      <c r="C27" s="132"/>
      <c r="D27" s="132"/>
      <c r="E27" s="132"/>
    </row>
    <row r="28" spans="1:10" ht="6" customHeight="1">
      <c r="B28" s="132"/>
      <c r="C28" s="132"/>
      <c r="D28" s="132"/>
      <c r="E28" s="132"/>
    </row>
    <row r="29" spans="1:10" ht="12">
      <c r="B29" s="132" t="s">
        <v>59</v>
      </c>
      <c r="C29" s="132"/>
      <c r="D29" s="132"/>
      <c r="E29" s="132"/>
    </row>
    <row r="30" spans="1:10" ht="12">
      <c r="B30" s="8" t="s">
        <v>60</v>
      </c>
      <c r="C30" s="20"/>
      <c r="D30" s="135" t="s">
        <v>10</v>
      </c>
      <c r="E30" s="136"/>
      <c r="H30" s="37"/>
      <c r="I30" s="37"/>
    </row>
    <row r="31" spans="1:10" ht="12.75">
      <c r="A31" s="47" t="s">
        <v>23</v>
      </c>
      <c r="B31" s="13" t="s">
        <v>61</v>
      </c>
      <c r="C31" s="42">
        <v>8.3299999999999999E-2</v>
      </c>
      <c r="D31" s="130">
        <f>(D26*C31)</f>
        <v>117.181442</v>
      </c>
      <c r="E31" s="122"/>
      <c r="G31" s="37"/>
      <c r="H31" s="37"/>
    </row>
    <row r="32" spans="1:10" ht="12">
      <c r="A32" s="47" t="s">
        <v>24</v>
      </c>
      <c r="B32" s="48" t="s">
        <v>62</v>
      </c>
      <c r="C32" s="42">
        <v>0.121</v>
      </c>
      <c r="D32" s="130">
        <f xml:space="preserve"> (D26*C32)</f>
        <v>170.21554</v>
      </c>
      <c r="E32" s="131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21">
        <f>SUM(D31:E32)</f>
        <v>287.39698199999998</v>
      </c>
      <c r="E33" s="122"/>
    </row>
    <row r="34" spans="1:9" ht="12">
      <c r="B34" s="157" t="s">
        <v>67</v>
      </c>
      <c r="C34" s="157"/>
      <c r="D34" s="157"/>
      <c r="E34" s="157"/>
    </row>
    <row r="35" spans="1:9" ht="12">
      <c r="B35" s="8" t="s">
        <v>63</v>
      </c>
      <c r="C35" s="20"/>
      <c r="D35" s="135" t="s">
        <v>10</v>
      </c>
      <c r="E35" s="136"/>
    </row>
    <row r="36" spans="1:9" ht="12">
      <c r="A36" s="47" t="s">
        <v>23</v>
      </c>
      <c r="B36" s="10" t="s">
        <v>11</v>
      </c>
      <c r="C36" s="42">
        <v>0.2</v>
      </c>
      <c r="D36" s="130">
        <f>(C36*($D$26+$D$33))</f>
        <v>338.8273964</v>
      </c>
      <c r="E36" s="131"/>
    </row>
    <row r="37" spans="1:9" ht="12">
      <c r="A37" s="47" t="s">
        <v>24</v>
      </c>
      <c r="B37" s="10" t="s">
        <v>13</v>
      </c>
      <c r="C37" s="42">
        <v>1.4999999999999999E-2</v>
      </c>
      <c r="D37" s="130">
        <f>(C37*($D$26+$D$33))</f>
        <v>25.412054729999998</v>
      </c>
      <c r="E37" s="131"/>
    </row>
    <row r="38" spans="1:9" customFormat="1" ht="12.75">
      <c r="A38" s="47" t="s">
        <v>25</v>
      </c>
      <c r="B38" s="10" t="s">
        <v>14</v>
      </c>
      <c r="C38" s="42">
        <v>0.01</v>
      </c>
      <c r="D38" s="130">
        <f>(C38*($D$26+$D$33))</f>
        <v>16.941369819999998</v>
      </c>
      <c r="E38" s="131"/>
    </row>
    <row r="39" spans="1:9" customFormat="1" ht="12.75">
      <c r="A39" s="47" t="s">
        <v>18</v>
      </c>
      <c r="B39" s="10" t="s">
        <v>15</v>
      </c>
      <c r="C39" s="42">
        <v>2E-3</v>
      </c>
      <c r="D39" s="130">
        <f>(C39*($D$26+$D$33))</f>
        <v>3.3882739640000001</v>
      </c>
      <c r="E39" s="131"/>
    </row>
    <row r="40" spans="1:9" ht="12">
      <c r="A40" s="47" t="s">
        <v>26</v>
      </c>
      <c r="B40" s="10" t="s">
        <v>17</v>
      </c>
      <c r="C40" s="42">
        <v>2.5000000000000001E-2</v>
      </c>
      <c r="D40" s="130">
        <f t="shared" ref="D40:D43" si="0">(C40*($D$26+$D$33))</f>
        <v>42.35342455</v>
      </c>
      <c r="E40" s="131"/>
    </row>
    <row r="41" spans="1:9" ht="12">
      <c r="A41" s="47" t="s">
        <v>27</v>
      </c>
      <c r="B41" s="10" t="s">
        <v>12</v>
      </c>
      <c r="C41" s="42">
        <v>0.08</v>
      </c>
      <c r="D41" s="130">
        <f t="shared" si="0"/>
        <v>135.53095855999999</v>
      </c>
      <c r="E41" s="131"/>
    </row>
    <row r="42" spans="1:9" ht="12">
      <c r="A42" s="47" t="s">
        <v>28</v>
      </c>
      <c r="B42" s="25" t="s">
        <v>44</v>
      </c>
      <c r="C42" s="43">
        <v>0.03</v>
      </c>
      <c r="D42" s="130">
        <f t="shared" si="0"/>
        <v>50.824109459999995</v>
      </c>
      <c r="E42" s="131"/>
    </row>
    <row r="43" spans="1:9" ht="12">
      <c r="A43" s="47" t="s">
        <v>29</v>
      </c>
      <c r="B43" s="10" t="s">
        <v>16</v>
      </c>
      <c r="C43" s="42">
        <v>6.0000000000000001E-3</v>
      </c>
      <c r="D43" s="130">
        <f t="shared" si="0"/>
        <v>10.164821892000001</v>
      </c>
      <c r="E43" s="131"/>
    </row>
    <row r="44" spans="1:9" customFormat="1" ht="12.75">
      <c r="A44" s="1"/>
      <c r="B44" s="50" t="s">
        <v>8</v>
      </c>
      <c r="C44" s="44">
        <f>SUM(C36:C43)</f>
        <v>0.3680000000000001</v>
      </c>
      <c r="D44" s="121">
        <f>SUM(D36:E43)</f>
        <v>623.442409376</v>
      </c>
      <c r="E44" s="122"/>
    </row>
    <row r="45" spans="1:9" ht="12">
      <c r="B45" s="132" t="s">
        <v>66</v>
      </c>
      <c r="C45" s="132"/>
      <c r="D45" s="132"/>
      <c r="E45" s="132"/>
    </row>
    <row r="46" spans="1:9" ht="12">
      <c r="B46" s="8" t="s">
        <v>65</v>
      </c>
      <c r="C46" s="20"/>
      <c r="D46" s="135" t="s">
        <v>10</v>
      </c>
      <c r="E46" s="136"/>
    </row>
    <row r="47" spans="1:9" ht="12.75">
      <c r="A47" s="47" t="s">
        <v>23</v>
      </c>
      <c r="B47" s="13" t="s">
        <v>68</v>
      </c>
      <c r="C47" s="15"/>
      <c r="D47" s="123">
        <f>+I48</f>
        <v>33.195599999999999</v>
      </c>
      <c r="E47" s="124"/>
      <c r="G47" s="31" t="s">
        <v>40</v>
      </c>
      <c r="H47" s="31" t="s">
        <v>168</v>
      </c>
      <c r="I47" s="31" t="s">
        <v>43</v>
      </c>
    </row>
    <row r="48" spans="1:9" ht="12.75">
      <c r="A48" s="47" t="s">
        <v>24</v>
      </c>
      <c r="B48" s="13" t="s">
        <v>69</v>
      </c>
      <c r="C48" s="15"/>
      <c r="D48" s="123">
        <f>+I53</f>
        <v>246.4</v>
      </c>
      <c r="E48" s="124"/>
      <c r="F48" s="5"/>
      <c r="G48" s="29">
        <v>22</v>
      </c>
      <c r="H48" s="83">
        <v>2.4</v>
      </c>
      <c r="I48" s="30">
        <f>(G48*H48*2)-(6%*D16)</f>
        <v>33.195599999999999</v>
      </c>
    </row>
    <row r="49" spans="1:9" ht="12.75">
      <c r="A49" s="47" t="s">
        <v>25</v>
      </c>
      <c r="B49" s="14" t="s">
        <v>163</v>
      </c>
      <c r="C49" s="15"/>
      <c r="D49" s="123">
        <v>2.21</v>
      </c>
      <c r="E49" s="124"/>
      <c r="F49" s="5"/>
    </row>
    <row r="50" spans="1:9" ht="12.75">
      <c r="A50" s="47" t="s">
        <v>18</v>
      </c>
      <c r="B50" s="14" t="s">
        <v>164</v>
      </c>
      <c r="C50" s="15"/>
      <c r="D50" s="123">
        <v>15</v>
      </c>
      <c r="E50" s="124"/>
      <c r="F50" s="5"/>
    </row>
    <row r="51" spans="1:9" ht="12.75">
      <c r="A51" s="47" t="s">
        <v>26</v>
      </c>
      <c r="B51" s="14" t="s">
        <v>165</v>
      </c>
      <c r="C51" s="15"/>
      <c r="D51" s="123">
        <v>4</v>
      </c>
      <c r="E51" s="124"/>
      <c r="F51" s="5"/>
      <c r="G51" s="156" t="s">
        <v>42</v>
      </c>
      <c r="H51" s="156"/>
      <c r="I51" s="156"/>
    </row>
    <row r="52" spans="1:9" ht="12" customHeight="1">
      <c r="B52" s="50" t="s">
        <v>1</v>
      </c>
      <c r="C52" s="22"/>
      <c r="D52" s="141">
        <f>SUM(D47:E51)</f>
        <v>300.80559999999997</v>
      </c>
      <c r="E52" s="141"/>
      <c r="F52" s="5"/>
      <c r="G52" s="29" t="s">
        <v>40</v>
      </c>
      <c r="H52" s="29" t="s">
        <v>41</v>
      </c>
      <c r="I52" s="29" t="s">
        <v>43</v>
      </c>
    </row>
    <row r="53" spans="1:9" ht="12">
      <c r="B53" s="132" t="s">
        <v>70</v>
      </c>
      <c r="C53" s="132"/>
      <c r="D53" s="132"/>
      <c r="E53" s="132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71</v>
      </c>
      <c r="C54" s="21"/>
      <c r="D54" s="135" t="s">
        <v>10</v>
      </c>
      <c r="E54" s="136"/>
      <c r="F54" s="5"/>
    </row>
    <row r="55" spans="1:9" ht="12.75" customHeight="1">
      <c r="A55" s="47" t="s">
        <v>96</v>
      </c>
      <c r="B55" s="154" t="s">
        <v>72</v>
      </c>
      <c r="C55" s="155"/>
      <c r="D55" s="123">
        <f>+D33</f>
        <v>287.39698199999998</v>
      </c>
      <c r="E55" s="124"/>
    </row>
    <row r="56" spans="1:9" ht="12.75" customHeight="1">
      <c r="A56" s="47" t="s">
        <v>97</v>
      </c>
      <c r="B56" s="154" t="s">
        <v>73</v>
      </c>
      <c r="C56" s="155"/>
      <c r="D56" s="123">
        <f>+D44</f>
        <v>623.442409376</v>
      </c>
      <c r="E56" s="124"/>
    </row>
    <row r="57" spans="1:9" ht="12" customHeight="1">
      <c r="A57" s="47" t="s">
        <v>98</v>
      </c>
      <c r="B57" s="154" t="s">
        <v>74</v>
      </c>
      <c r="C57" s="155"/>
      <c r="D57" s="123">
        <f>+D52</f>
        <v>300.80559999999997</v>
      </c>
      <c r="E57" s="124"/>
    </row>
    <row r="58" spans="1:9" ht="12">
      <c r="B58" s="145" t="s">
        <v>8</v>
      </c>
      <c r="C58" s="146"/>
      <c r="D58" s="141">
        <f>SUM(D55:E57)</f>
        <v>1211.644991376</v>
      </c>
      <c r="E58" s="141"/>
    </row>
    <row r="59" spans="1:9" ht="12">
      <c r="B59" s="142" t="s">
        <v>75</v>
      </c>
      <c r="C59" s="143"/>
      <c r="D59" s="143"/>
      <c r="E59" s="144"/>
    </row>
    <row r="60" spans="1:9" ht="6" customHeight="1">
      <c r="A60"/>
      <c r="B60" s="149"/>
      <c r="C60" s="150"/>
      <c r="D60" s="150"/>
      <c r="E60" s="151"/>
    </row>
    <row r="61" spans="1:9" s="2" customFormat="1" ht="12">
      <c r="A61" s="1"/>
      <c r="B61" s="7" t="s">
        <v>81</v>
      </c>
      <c r="C61" s="21"/>
      <c r="D61" s="135" t="s">
        <v>10</v>
      </c>
      <c r="E61" s="136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30">
        <f t="shared" ref="D62:D67" si="1">C62*$D$26</f>
        <v>5.9083079999999999</v>
      </c>
      <c r="E62" s="122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30">
        <f t="shared" si="1"/>
        <v>0.47266463999999997</v>
      </c>
      <c r="E63" s="122"/>
    </row>
    <row r="64" spans="1:9" ht="12" customHeight="1">
      <c r="A64" s="47" t="s">
        <v>25</v>
      </c>
      <c r="B64" s="27" t="s">
        <v>21</v>
      </c>
      <c r="C64" s="76">
        <v>0.01</v>
      </c>
      <c r="D64" s="130">
        <f t="shared" si="1"/>
        <v>14.067400000000001</v>
      </c>
      <c r="E64" s="122"/>
    </row>
    <row r="65" spans="1:8" ht="12" customHeight="1">
      <c r="A65" s="47" t="s">
        <v>18</v>
      </c>
      <c r="B65" s="27" t="s">
        <v>22</v>
      </c>
      <c r="C65" s="76">
        <v>1.84E-2</v>
      </c>
      <c r="D65" s="130">
        <f t="shared" si="1"/>
        <v>25.884015999999999</v>
      </c>
      <c r="E65" s="122"/>
      <c r="H65" s="33"/>
    </row>
    <row r="66" spans="1:8" ht="24">
      <c r="A66" s="47" t="s">
        <v>26</v>
      </c>
      <c r="B66" s="27" t="s">
        <v>76</v>
      </c>
      <c r="C66" s="75">
        <f>C65*C44</f>
        <v>6.7712000000000015E-3</v>
      </c>
      <c r="D66" s="130">
        <f>C66*$D$26</f>
        <v>9.5253178880000018</v>
      </c>
      <c r="E66" s="122"/>
    </row>
    <row r="67" spans="1:8" ht="12" customHeight="1">
      <c r="A67" s="47" t="s">
        <v>27</v>
      </c>
      <c r="B67" s="27" t="s">
        <v>77</v>
      </c>
      <c r="C67" s="76">
        <v>0.03</v>
      </c>
      <c r="D67" s="130">
        <f t="shared" si="1"/>
        <v>42.202199999999998</v>
      </c>
      <c r="E67" s="122"/>
    </row>
    <row r="68" spans="1:8" ht="12.75">
      <c r="B68" s="11" t="s">
        <v>1</v>
      </c>
      <c r="C68" s="77">
        <f>TRUNC(SUM(C62:C67),8)</f>
        <v>6.9707199999999997E-2</v>
      </c>
      <c r="D68" s="121">
        <f>SUM(D62:E67)</f>
        <v>98.059906527999999</v>
      </c>
      <c r="E68" s="122"/>
    </row>
    <row r="69" spans="1:8" ht="12">
      <c r="B69" s="142" t="s">
        <v>80</v>
      </c>
      <c r="C69" s="143"/>
      <c r="D69" s="143"/>
      <c r="E69" s="144"/>
    </row>
    <row r="70" spans="1:8" ht="6" customHeight="1">
      <c r="B70" s="142"/>
      <c r="C70" s="143"/>
      <c r="D70" s="143"/>
      <c r="E70" s="144"/>
    </row>
    <row r="71" spans="1:8" ht="12">
      <c r="B71" s="142" t="s">
        <v>82</v>
      </c>
      <c r="C71" s="143"/>
      <c r="D71" s="143"/>
      <c r="E71" s="144"/>
    </row>
    <row r="72" spans="1:8" ht="12">
      <c r="B72" s="7" t="s">
        <v>89</v>
      </c>
      <c r="C72" s="21"/>
      <c r="D72" s="135" t="s">
        <v>10</v>
      </c>
      <c r="E72" s="136"/>
      <c r="F72" s="5"/>
      <c r="H72" s="5"/>
    </row>
    <row r="73" spans="1:8" ht="12.75">
      <c r="A73" s="47" t="s">
        <v>23</v>
      </c>
      <c r="B73" s="26" t="s">
        <v>83</v>
      </c>
      <c r="C73" s="74">
        <v>1E-3</v>
      </c>
      <c r="D73" s="130">
        <f t="shared" ref="D73:D78" si="2">C73*$D$26</f>
        <v>1.4067400000000001</v>
      </c>
      <c r="E73" s="122"/>
      <c r="H73" s="5"/>
    </row>
    <row r="74" spans="1:8" ht="12.75">
      <c r="A74" s="47" t="s">
        <v>24</v>
      </c>
      <c r="B74" s="26" t="s">
        <v>84</v>
      </c>
      <c r="C74" s="74">
        <v>2.8E-3</v>
      </c>
      <c r="D74" s="130">
        <f t="shared" si="2"/>
        <v>3.9388719999999999</v>
      </c>
      <c r="E74" s="122"/>
      <c r="H74" s="5"/>
    </row>
    <row r="75" spans="1:8" ht="12.75">
      <c r="A75" s="47" t="s">
        <v>25</v>
      </c>
      <c r="B75" s="26" t="s">
        <v>85</v>
      </c>
      <c r="C75" s="74">
        <v>2.9999999999999997E-4</v>
      </c>
      <c r="D75" s="130">
        <f t="shared" si="2"/>
        <v>0.42202199999999995</v>
      </c>
      <c r="E75" s="122"/>
      <c r="H75" s="5"/>
    </row>
    <row r="76" spans="1:8" ht="12.75">
      <c r="A76" s="47" t="s">
        <v>18</v>
      </c>
      <c r="B76" s="26" t="s">
        <v>86</v>
      </c>
      <c r="C76" s="74">
        <v>8.0000000000000004E-4</v>
      </c>
      <c r="D76" s="130">
        <f t="shared" si="2"/>
        <v>1.1253920000000002</v>
      </c>
      <c r="E76" s="122"/>
      <c r="H76" s="5"/>
    </row>
    <row r="77" spans="1:8" ht="12.75">
      <c r="A77" s="47" t="s">
        <v>26</v>
      </c>
      <c r="B77" s="26" t="s">
        <v>87</v>
      </c>
      <c r="C77" s="74">
        <v>4.0000000000000002E-4</v>
      </c>
      <c r="D77" s="130">
        <f t="shared" si="2"/>
        <v>0.56269600000000008</v>
      </c>
      <c r="E77" s="122"/>
      <c r="H77" s="5"/>
    </row>
    <row r="78" spans="1:8" ht="12.75">
      <c r="A78" s="47" t="s">
        <v>27</v>
      </c>
      <c r="B78" s="26" t="s">
        <v>88</v>
      </c>
      <c r="C78" s="74">
        <v>0</v>
      </c>
      <c r="D78" s="130">
        <f t="shared" si="2"/>
        <v>0</v>
      </c>
      <c r="E78" s="122"/>
      <c r="H78" s="5"/>
    </row>
    <row r="79" spans="1:8" ht="12" customHeight="1">
      <c r="B79" s="11" t="s">
        <v>8</v>
      </c>
      <c r="C79" s="78">
        <f>SUM(C73:C78)</f>
        <v>5.3000000000000009E-3</v>
      </c>
      <c r="D79" s="121">
        <f>SUM(D73:E78)</f>
        <v>7.4557220000000006</v>
      </c>
      <c r="E79" s="122"/>
      <c r="H79" s="5"/>
    </row>
    <row r="80" spans="1:8" ht="12">
      <c r="B80" s="149"/>
      <c r="C80" s="150"/>
      <c r="D80" s="150"/>
      <c r="E80" s="151"/>
      <c r="H80" s="5"/>
    </row>
    <row r="81" spans="1:5" ht="12">
      <c r="B81" s="7" t="s">
        <v>90</v>
      </c>
      <c r="C81" s="21"/>
      <c r="D81" s="135" t="s">
        <v>10</v>
      </c>
      <c r="E81" s="136"/>
    </row>
    <row r="82" spans="1:5" ht="12.75">
      <c r="A82" s="47" t="s">
        <v>23</v>
      </c>
      <c r="B82" s="6" t="s">
        <v>91</v>
      </c>
      <c r="C82" s="74">
        <v>0</v>
      </c>
      <c r="D82" s="152">
        <f>TRUNC(C82*$D$26,2)</f>
        <v>0</v>
      </c>
      <c r="E82" s="153"/>
    </row>
    <row r="83" spans="1:5" ht="12.75">
      <c r="B83" s="11" t="s">
        <v>8</v>
      </c>
      <c r="C83" s="78">
        <f>SUM(C82:C82)</f>
        <v>0</v>
      </c>
      <c r="D83" s="121">
        <f>SUM(D82:E82)</f>
        <v>0</v>
      </c>
      <c r="E83" s="122"/>
    </row>
    <row r="84" spans="1:5" ht="12.75" customHeight="1">
      <c r="B84" s="142" t="s">
        <v>92</v>
      </c>
      <c r="C84" s="143"/>
      <c r="D84" s="143"/>
      <c r="E84" s="144"/>
    </row>
    <row r="85" spans="1:5" ht="12">
      <c r="B85" s="7" t="s">
        <v>93</v>
      </c>
      <c r="C85" s="21"/>
      <c r="D85" s="135" t="s">
        <v>10</v>
      </c>
      <c r="E85" s="136"/>
    </row>
    <row r="86" spans="1:5" ht="12.75">
      <c r="A86" s="47" t="s">
        <v>30</v>
      </c>
      <c r="B86" s="147" t="s">
        <v>94</v>
      </c>
      <c r="C86" s="148"/>
      <c r="D86" s="130">
        <f>D79</f>
        <v>7.4557220000000006</v>
      </c>
      <c r="E86" s="122"/>
    </row>
    <row r="87" spans="1:5" ht="12.75">
      <c r="A87" s="47" t="s">
        <v>31</v>
      </c>
      <c r="B87" s="147" t="s">
        <v>95</v>
      </c>
      <c r="C87" s="148"/>
      <c r="D87" s="130">
        <f>D83</f>
        <v>0</v>
      </c>
      <c r="E87" s="122"/>
    </row>
    <row r="88" spans="1:5" ht="12.75">
      <c r="B88" s="145" t="s">
        <v>1</v>
      </c>
      <c r="C88" s="146"/>
      <c r="D88" s="121">
        <f>SUM(D86:E87)</f>
        <v>7.4557220000000006</v>
      </c>
      <c r="E88" s="122"/>
    </row>
    <row r="89" spans="1:5" ht="12">
      <c r="B89" s="142" t="s">
        <v>99</v>
      </c>
      <c r="C89" s="143"/>
      <c r="D89" s="143"/>
      <c r="E89" s="144"/>
    </row>
    <row r="90" spans="1:5" ht="6" customHeight="1">
      <c r="B90" s="142"/>
      <c r="C90" s="143"/>
      <c r="D90" s="143"/>
      <c r="E90" s="144"/>
    </row>
    <row r="91" spans="1:5" ht="12" customHeight="1">
      <c r="B91" s="8" t="s">
        <v>100</v>
      </c>
      <c r="C91" s="20"/>
      <c r="D91" s="135" t="s">
        <v>10</v>
      </c>
      <c r="E91" s="136"/>
    </row>
    <row r="92" spans="1:5" ht="12.75">
      <c r="A92" s="47" t="s">
        <v>23</v>
      </c>
      <c r="B92" s="13" t="s">
        <v>101</v>
      </c>
      <c r="C92" s="15"/>
      <c r="D92" s="123">
        <v>13</v>
      </c>
      <c r="E92" s="124"/>
    </row>
    <row r="93" spans="1:5" ht="12.75">
      <c r="A93" s="47" t="s">
        <v>24</v>
      </c>
      <c r="B93" s="13" t="s">
        <v>6</v>
      </c>
      <c r="C93" s="15"/>
      <c r="D93" s="123">
        <v>0</v>
      </c>
      <c r="E93" s="124"/>
    </row>
    <row r="94" spans="1:5" ht="12.75">
      <c r="A94" s="47" t="s">
        <v>25</v>
      </c>
      <c r="B94" s="13" t="s">
        <v>7</v>
      </c>
      <c r="C94" s="15"/>
      <c r="D94" s="123">
        <v>0</v>
      </c>
      <c r="E94" s="124"/>
    </row>
    <row r="95" spans="1:5" ht="12.75">
      <c r="A95" s="47" t="s">
        <v>18</v>
      </c>
      <c r="B95" s="14" t="s">
        <v>2</v>
      </c>
      <c r="C95" s="15"/>
      <c r="D95" s="123">
        <v>0</v>
      </c>
      <c r="E95" s="124"/>
    </row>
    <row r="96" spans="1:5" ht="12">
      <c r="B96" s="50" t="s">
        <v>9</v>
      </c>
      <c r="C96" s="22"/>
      <c r="D96" s="141">
        <f>SUM(D92:E95)</f>
        <v>13</v>
      </c>
      <c r="E96" s="141"/>
    </row>
    <row r="97" spans="1:5" ht="12">
      <c r="B97" s="142" t="s">
        <v>102</v>
      </c>
      <c r="C97" s="143"/>
      <c r="D97" s="143"/>
      <c r="E97" s="144"/>
    </row>
    <row r="98" spans="1:5" ht="6" customHeight="1">
      <c r="B98" s="142"/>
      <c r="C98" s="143"/>
      <c r="D98" s="143"/>
      <c r="E98" s="144"/>
    </row>
    <row r="99" spans="1:5" ht="12">
      <c r="B99" s="9" t="s">
        <v>103</v>
      </c>
      <c r="C99" s="8"/>
      <c r="D99" s="135" t="s">
        <v>10</v>
      </c>
      <c r="E99" s="136"/>
    </row>
    <row r="100" spans="1:5" ht="12">
      <c r="A100" s="47" t="s">
        <v>23</v>
      </c>
      <c r="B100" s="10" t="s">
        <v>33</v>
      </c>
      <c r="C100" s="79">
        <v>1.4E-2</v>
      </c>
      <c r="D100" s="130">
        <f>C100*D115</f>
        <v>38.316608678656003</v>
      </c>
      <c r="E100" s="131"/>
    </row>
    <row r="101" spans="1:5" ht="12.75">
      <c r="A101" s="47" t="s">
        <v>24</v>
      </c>
      <c r="B101" s="10" t="s">
        <v>32</v>
      </c>
      <c r="C101" s="79">
        <v>1.38E-2</v>
      </c>
      <c r="D101" s="130">
        <f>(D100+D115)*C101</f>
        <v>38.297997754440651</v>
      </c>
      <c r="E101" s="122"/>
    </row>
    <row r="102" spans="1:5" ht="12">
      <c r="A102" s="49" t="s">
        <v>25</v>
      </c>
      <c r="B102" s="28" t="s">
        <v>35</v>
      </c>
      <c r="C102" s="101">
        <f>TRUNC(SUM(C103:C105),8)</f>
        <v>8.6499999999999994E-2</v>
      </c>
      <c r="D102" s="191"/>
      <c r="E102" s="192"/>
    </row>
    <row r="103" spans="1:5" s="80" customFormat="1" ht="12">
      <c r="B103" s="81" t="s">
        <v>196</v>
      </c>
      <c r="C103" s="82">
        <v>3.6499999999999998E-2</v>
      </c>
      <c r="D103" s="130">
        <f>($D100+$D101+$D115)/(1-$C$102)*C103</f>
        <v>112.41741188976904</v>
      </c>
      <c r="E103" s="131"/>
    </row>
    <row r="104" spans="1:5" ht="12">
      <c r="B104" s="18" t="s">
        <v>195</v>
      </c>
      <c r="C104" s="79">
        <v>0</v>
      </c>
      <c r="D104" s="130">
        <f>($D100+$D101+$D115)/(1-$C$106)*C104</f>
        <v>0</v>
      </c>
      <c r="E104" s="131"/>
    </row>
    <row r="105" spans="1:5" ht="12">
      <c r="B105" s="18" t="s">
        <v>194</v>
      </c>
      <c r="C105" s="79">
        <v>0.05</v>
      </c>
      <c r="D105" s="130">
        <f>($D100+$D101+$D115)/(1-$C$102)*C105</f>
        <v>153.99645464351926</v>
      </c>
      <c r="E105" s="131"/>
    </row>
    <row r="106" spans="1:5" ht="12.75">
      <c r="B106" s="49" t="s">
        <v>36</v>
      </c>
      <c r="C106" s="77">
        <f>C100+C101+C102</f>
        <v>0.11429999999999998</v>
      </c>
      <c r="D106" s="121">
        <f>SUM(D100:E105)</f>
        <v>343.02847296638492</v>
      </c>
      <c r="E106" s="122"/>
    </row>
    <row r="107" spans="1:5" ht="12">
      <c r="B107" s="132" t="s">
        <v>39</v>
      </c>
      <c r="C107" s="132"/>
      <c r="D107" s="132"/>
      <c r="E107" s="132"/>
    </row>
    <row r="108" spans="1:5" ht="6" customHeight="1">
      <c r="B108" s="132"/>
      <c r="C108" s="132"/>
      <c r="D108" s="132"/>
      <c r="E108" s="132"/>
    </row>
    <row r="109" spans="1:5" ht="12">
      <c r="B109" s="133" t="s">
        <v>34</v>
      </c>
      <c r="C109" s="134"/>
      <c r="D109" s="135" t="s">
        <v>10</v>
      </c>
      <c r="E109" s="136"/>
    </row>
    <row r="110" spans="1:5" ht="12.75">
      <c r="A110" s="47" t="s">
        <v>23</v>
      </c>
      <c r="B110" s="116" t="s">
        <v>37</v>
      </c>
      <c r="C110" s="117"/>
      <c r="D110" s="123">
        <f>+D26</f>
        <v>1406.74</v>
      </c>
      <c r="E110" s="124"/>
    </row>
    <row r="111" spans="1:5" ht="12.75">
      <c r="A111" s="47" t="s">
        <v>24</v>
      </c>
      <c r="B111" s="116" t="s">
        <v>104</v>
      </c>
      <c r="C111" s="117"/>
      <c r="D111" s="123">
        <f>D58</f>
        <v>1211.644991376</v>
      </c>
      <c r="E111" s="124"/>
    </row>
    <row r="112" spans="1:5" ht="12.75">
      <c r="A112" s="47" t="s">
        <v>25</v>
      </c>
      <c r="B112" s="116" t="s">
        <v>105</v>
      </c>
      <c r="C112" s="117"/>
      <c r="D112" s="123">
        <f>D68</f>
        <v>98.059906527999999</v>
      </c>
      <c r="E112" s="124"/>
    </row>
    <row r="113" spans="1:5" ht="12.75">
      <c r="A113" s="45" t="s">
        <v>18</v>
      </c>
      <c r="B113" s="116" t="s">
        <v>79</v>
      </c>
      <c r="C113" s="117"/>
      <c r="D113" s="123">
        <f>D88</f>
        <v>7.4557220000000006</v>
      </c>
      <c r="E113" s="124"/>
    </row>
    <row r="114" spans="1:5" ht="12.75">
      <c r="A114" s="46" t="s">
        <v>26</v>
      </c>
      <c r="B114" s="125" t="s">
        <v>106</v>
      </c>
      <c r="C114" s="117"/>
      <c r="D114" s="123">
        <f>D96</f>
        <v>13</v>
      </c>
      <c r="E114" s="124"/>
    </row>
    <row r="115" spans="1:5" ht="12">
      <c r="B115" s="126" t="s">
        <v>107</v>
      </c>
      <c r="C115" s="127"/>
      <c r="D115" s="128">
        <f>SUM(D110:E114)</f>
        <v>2736.900619904</v>
      </c>
      <c r="E115" s="129"/>
    </row>
    <row r="116" spans="1:5" ht="12">
      <c r="A116" s="47" t="s">
        <v>27</v>
      </c>
      <c r="B116" s="116" t="s">
        <v>38</v>
      </c>
      <c r="C116" s="117"/>
      <c r="D116" s="118">
        <f>+D106</f>
        <v>343.02847296638492</v>
      </c>
      <c r="E116" s="118"/>
    </row>
    <row r="117" spans="1:5" ht="12.75">
      <c r="B117" s="119" t="s">
        <v>108</v>
      </c>
      <c r="C117" s="120"/>
      <c r="D117" s="121">
        <f>+D115+D116</f>
        <v>3079.9290928703849</v>
      </c>
      <c r="E117" s="122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B1C-D7F0-4DAC-8736-3CC60952EE3C}">
  <dimension ref="A1:M82"/>
  <sheetViews>
    <sheetView topLeftCell="A49" zoomScale="80" zoomScaleNormal="80" workbookViewId="0">
      <selection activeCell="J65" sqref="J65:J66"/>
    </sheetView>
  </sheetViews>
  <sheetFormatPr defaultRowHeight="12.75"/>
  <cols>
    <col min="1" max="1" width="12.28515625" bestFit="1" customWidth="1"/>
    <col min="4" max="4" width="15.5703125" customWidth="1"/>
    <col min="5" max="5" width="20.7109375" customWidth="1"/>
    <col min="6" max="7" width="14.140625" bestFit="1" customWidth="1"/>
    <col min="8" max="8" width="17.85546875" customWidth="1"/>
    <col min="9" max="9" width="14.140625" bestFit="1" customWidth="1"/>
    <col min="10" max="10" width="30.42578125" customWidth="1"/>
  </cols>
  <sheetData>
    <row r="1" spans="1:7">
      <c r="A1" s="193" t="s">
        <v>109</v>
      </c>
      <c r="B1" s="194"/>
      <c r="C1" s="194"/>
      <c r="D1" s="194"/>
      <c r="E1" s="194"/>
      <c r="F1" s="194"/>
      <c r="G1" s="195"/>
    </row>
    <row r="2" spans="1:7">
      <c r="A2" s="196" t="s">
        <v>110</v>
      </c>
      <c r="B2" s="199" t="s">
        <v>111</v>
      </c>
      <c r="C2" s="200"/>
      <c r="D2" s="200"/>
      <c r="E2" s="201"/>
      <c r="F2" s="51" t="s">
        <v>112</v>
      </c>
      <c r="G2" s="52" t="s">
        <v>113</v>
      </c>
    </row>
    <row r="3" spans="1:7">
      <c r="A3" s="197"/>
      <c r="B3" s="202" t="s">
        <v>114</v>
      </c>
      <c r="C3" s="203"/>
      <c r="D3" s="203"/>
      <c r="E3" s="204"/>
      <c r="F3" s="51" t="s">
        <v>115</v>
      </c>
      <c r="G3" s="52" t="s">
        <v>116</v>
      </c>
    </row>
    <row r="4" spans="1:7">
      <c r="A4" s="198"/>
      <c r="B4" s="205" t="s">
        <v>117</v>
      </c>
      <c r="C4" s="206"/>
      <c r="D4" s="206"/>
      <c r="E4" s="207"/>
      <c r="F4" s="53" t="s">
        <v>118</v>
      </c>
      <c r="G4" s="54" t="s">
        <v>119</v>
      </c>
    </row>
    <row r="5" spans="1:7">
      <c r="A5" s="208" t="s">
        <v>120</v>
      </c>
      <c r="B5" s="210">
        <v>1</v>
      </c>
      <c r="C5" s="211"/>
      <c r="D5" s="212"/>
      <c r="E5" s="213">
        <f>B5/B6</f>
        <v>1.25E-3</v>
      </c>
      <c r="F5" s="214">
        <f>ASG!D117</f>
        <v>2310.8607096812998</v>
      </c>
      <c r="G5" s="216">
        <f>F5*E5</f>
        <v>2.8885758871016249</v>
      </c>
    </row>
    <row r="6" spans="1:7">
      <c r="A6" s="209"/>
      <c r="B6" s="219">
        <v>800</v>
      </c>
      <c r="C6" s="220"/>
      <c r="D6" s="221"/>
      <c r="E6" s="213"/>
      <c r="F6" s="215"/>
      <c r="G6" s="217"/>
    </row>
    <row r="7" spans="1:7">
      <c r="A7" s="208" t="s">
        <v>121</v>
      </c>
      <c r="B7" s="222">
        <v>1</v>
      </c>
      <c r="C7" s="223"/>
      <c r="D7" s="224"/>
      <c r="E7" s="213">
        <f>B7/(B8*D8)</f>
        <v>4.1666666666666665E-5</v>
      </c>
      <c r="F7" s="214">
        <f>ENCARREGADO!D117</f>
        <v>3079.9290928703849</v>
      </c>
      <c r="G7" s="216">
        <f>F7*E7</f>
        <v>0.12833037886959936</v>
      </c>
    </row>
    <row r="8" spans="1:7">
      <c r="A8" s="209"/>
      <c r="B8" s="225">
        <v>30</v>
      </c>
      <c r="C8" s="226"/>
      <c r="D8" s="55">
        <v>800</v>
      </c>
      <c r="E8" s="213"/>
      <c r="F8" s="215"/>
      <c r="G8" s="217"/>
    </row>
    <row r="9" spans="1:7">
      <c r="A9" s="218" t="s">
        <v>1</v>
      </c>
      <c r="B9" s="218"/>
      <c r="C9" s="218"/>
      <c r="D9" s="218"/>
      <c r="E9" s="218"/>
      <c r="F9" s="218"/>
      <c r="G9" s="56">
        <f>SUM(G5:G8)</f>
        <v>3.0169062659712242</v>
      </c>
    </row>
    <row r="11" spans="1:7">
      <c r="A11" s="193" t="s">
        <v>122</v>
      </c>
      <c r="B11" s="194"/>
      <c r="C11" s="194"/>
      <c r="D11" s="194"/>
      <c r="E11" s="194"/>
      <c r="F11" s="194"/>
      <c r="G11" s="195"/>
    </row>
    <row r="12" spans="1:7">
      <c r="A12" s="196" t="s">
        <v>110</v>
      </c>
      <c r="B12" s="199" t="s">
        <v>111</v>
      </c>
      <c r="C12" s="200"/>
      <c r="D12" s="200"/>
      <c r="E12" s="201"/>
      <c r="F12" s="51" t="s">
        <v>112</v>
      </c>
      <c r="G12" s="52" t="s">
        <v>113</v>
      </c>
    </row>
    <row r="13" spans="1:7">
      <c r="A13" s="197"/>
      <c r="B13" s="202" t="s">
        <v>114</v>
      </c>
      <c r="C13" s="203"/>
      <c r="D13" s="203"/>
      <c r="E13" s="204"/>
      <c r="F13" s="51" t="s">
        <v>115</v>
      </c>
      <c r="G13" s="52" t="s">
        <v>116</v>
      </c>
    </row>
    <row r="14" spans="1:7">
      <c r="A14" s="198"/>
      <c r="B14" s="205" t="s">
        <v>117</v>
      </c>
      <c r="C14" s="206"/>
      <c r="D14" s="206"/>
      <c r="E14" s="207"/>
      <c r="F14" s="53" t="s">
        <v>118</v>
      </c>
      <c r="G14" s="54" t="s">
        <v>119</v>
      </c>
    </row>
    <row r="15" spans="1:7">
      <c r="A15" s="208" t="s">
        <v>120</v>
      </c>
      <c r="B15" s="210">
        <v>1</v>
      </c>
      <c r="C15" s="211"/>
      <c r="D15" s="212"/>
      <c r="E15" s="213">
        <f>B15/B16</f>
        <v>2.7777777777777779E-3</v>
      </c>
      <c r="F15" s="214">
        <f>ASG!D117</f>
        <v>2310.8607096812998</v>
      </c>
      <c r="G15" s="216">
        <f>F15*E15</f>
        <v>6.4190575268924999</v>
      </c>
    </row>
    <row r="16" spans="1:7">
      <c r="A16" s="209"/>
      <c r="B16" s="219">
        <v>360</v>
      </c>
      <c r="C16" s="220"/>
      <c r="D16" s="221"/>
      <c r="E16" s="213"/>
      <c r="F16" s="215"/>
      <c r="G16" s="217"/>
    </row>
    <row r="17" spans="1:7">
      <c r="A17" s="208" t="s">
        <v>121</v>
      </c>
      <c r="B17" s="222">
        <v>1</v>
      </c>
      <c r="C17" s="223"/>
      <c r="D17" s="224"/>
      <c r="E17" s="213">
        <f>B17/(B18*D18)</f>
        <v>9.2592592592592588E-5</v>
      </c>
      <c r="F17" s="214">
        <f>ENCARREGADO!D117</f>
        <v>3079.9290928703849</v>
      </c>
      <c r="G17" s="216">
        <f>F17*E17</f>
        <v>0.28517861971022079</v>
      </c>
    </row>
    <row r="18" spans="1:7">
      <c r="A18" s="209"/>
      <c r="B18" s="225">
        <v>30</v>
      </c>
      <c r="C18" s="226"/>
      <c r="D18" s="55">
        <v>360</v>
      </c>
      <c r="E18" s="213"/>
      <c r="F18" s="215"/>
      <c r="G18" s="217"/>
    </row>
    <row r="19" spans="1:7">
      <c r="A19" s="218" t="s">
        <v>1</v>
      </c>
      <c r="B19" s="218"/>
      <c r="C19" s="218"/>
      <c r="D19" s="218"/>
      <c r="E19" s="218"/>
      <c r="F19" s="218"/>
      <c r="G19" s="56">
        <f>SUM(G15:G18)</f>
        <v>6.7042361466027209</v>
      </c>
    </row>
    <row r="21" spans="1:7">
      <c r="A21" s="193" t="s">
        <v>123</v>
      </c>
      <c r="B21" s="194"/>
      <c r="C21" s="194"/>
      <c r="D21" s="194"/>
      <c r="E21" s="194"/>
      <c r="F21" s="194"/>
      <c r="G21" s="195"/>
    </row>
    <row r="22" spans="1:7">
      <c r="A22" s="196" t="s">
        <v>110</v>
      </c>
      <c r="B22" s="199" t="s">
        <v>111</v>
      </c>
      <c r="C22" s="200"/>
      <c r="D22" s="200"/>
      <c r="E22" s="201"/>
      <c r="F22" s="51" t="s">
        <v>112</v>
      </c>
      <c r="G22" s="52" t="s">
        <v>113</v>
      </c>
    </row>
    <row r="23" spans="1:7">
      <c r="A23" s="197"/>
      <c r="B23" s="202" t="s">
        <v>114</v>
      </c>
      <c r="C23" s="203"/>
      <c r="D23" s="203"/>
      <c r="E23" s="204"/>
      <c r="F23" s="51" t="s">
        <v>115</v>
      </c>
      <c r="G23" s="52" t="s">
        <v>116</v>
      </c>
    </row>
    <row r="24" spans="1:7">
      <c r="A24" s="198"/>
      <c r="B24" s="205" t="s">
        <v>117</v>
      </c>
      <c r="C24" s="206"/>
      <c r="D24" s="206"/>
      <c r="E24" s="207"/>
      <c r="F24" s="53" t="s">
        <v>118</v>
      </c>
      <c r="G24" s="54" t="s">
        <v>119</v>
      </c>
    </row>
    <row r="25" spans="1:7">
      <c r="A25" s="208" t="s">
        <v>120</v>
      </c>
      <c r="B25" s="210">
        <v>1</v>
      </c>
      <c r="C25" s="211"/>
      <c r="D25" s="212"/>
      <c r="E25" s="213">
        <f>B25/B26</f>
        <v>1E-3</v>
      </c>
      <c r="F25" s="214">
        <f>ASG!D117</f>
        <v>2310.8607096812998</v>
      </c>
      <c r="G25" s="216">
        <f>F25*E25</f>
        <v>2.3108607096812999</v>
      </c>
    </row>
    <row r="26" spans="1:7">
      <c r="A26" s="209"/>
      <c r="B26" s="219">
        <v>1000</v>
      </c>
      <c r="C26" s="220"/>
      <c r="D26" s="221"/>
      <c r="E26" s="213"/>
      <c r="F26" s="215"/>
      <c r="G26" s="217"/>
    </row>
    <row r="27" spans="1:7">
      <c r="A27" s="208" t="s">
        <v>121</v>
      </c>
      <c r="B27" s="222">
        <v>1</v>
      </c>
      <c r="C27" s="223"/>
      <c r="D27" s="224"/>
      <c r="E27" s="213">
        <f>B27/(B28*D28)</f>
        <v>3.3333333333333335E-5</v>
      </c>
      <c r="F27" s="214">
        <f>ENCARREGADO!D117</f>
        <v>3079.9290928703849</v>
      </c>
      <c r="G27" s="216">
        <f>F27*E27</f>
        <v>0.1026643030956795</v>
      </c>
    </row>
    <row r="28" spans="1:7">
      <c r="A28" s="209"/>
      <c r="B28" s="225">
        <v>30</v>
      </c>
      <c r="C28" s="226"/>
      <c r="D28" s="55">
        <v>1000</v>
      </c>
      <c r="E28" s="213"/>
      <c r="F28" s="215"/>
      <c r="G28" s="217"/>
    </row>
    <row r="29" spans="1:7">
      <c r="A29" s="218" t="s">
        <v>1</v>
      </c>
      <c r="B29" s="218"/>
      <c r="C29" s="218"/>
      <c r="D29" s="218"/>
      <c r="E29" s="218"/>
      <c r="F29" s="218"/>
      <c r="G29" s="56">
        <f>SUM(G25:G28)</f>
        <v>2.4135250127769794</v>
      </c>
    </row>
    <row r="31" spans="1:7">
      <c r="A31" s="193" t="s">
        <v>124</v>
      </c>
      <c r="B31" s="194"/>
      <c r="C31" s="194"/>
      <c r="D31" s="194"/>
      <c r="E31" s="194"/>
      <c r="F31" s="194"/>
      <c r="G31" s="195"/>
    </row>
    <row r="32" spans="1:7">
      <c r="A32" s="196" t="s">
        <v>110</v>
      </c>
      <c r="B32" s="199" t="s">
        <v>111</v>
      </c>
      <c r="C32" s="200"/>
      <c r="D32" s="200"/>
      <c r="E32" s="201"/>
      <c r="F32" s="51" t="s">
        <v>112</v>
      </c>
      <c r="G32" s="52" t="s">
        <v>113</v>
      </c>
    </row>
    <row r="33" spans="1:7">
      <c r="A33" s="197"/>
      <c r="B33" s="202" t="s">
        <v>114</v>
      </c>
      <c r="C33" s="203"/>
      <c r="D33" s="203"/>
      <c r="E33" s="204"/>
      <c r="F33" s="51" t="s">
        <v>115</v>
      </c>
      <c r="G33" s="52" t="s">
        <v>116</v>
      </c>
    </row>
    <row r="34" spans="1:7">
      <c r="A34" s="198"/>
      <c r="B34" s="205" t="s">
        <v>117</v>
      </c>
      <c r="C34" s="206"/>
      <c r="D34" s="206"/>
      <c r="E34" s="207"/>
      <c r="F34" s="53" t="s">
        <v>118</v>
      </c>
      <c r="G34" s="54" t="s">
        <v>119</v>
      </c>
    </row>
    <row r="35" spans="1:7">
      <c r="A35" s="208" t="s">
        <v>120</v>
      </c>
      <c r="B35" s="210">
        <v>1</v>
      </c>
      <c r="C35" s="211"/>
      <c r="D35" s="212"/>
      <c r="E35" s="213">
        <f>B35/B36</f>
        <v>5.0000000000000001E-3</v>
      </c>
      <c r="F35" s="214">
        <f>ASG!D117</f>
        <v>2310.8607096812998</v>
      </c>
      <c r="G35" s="216">
        <f>F35*E35</f>
        <v>11.5543035484065</v>
      </c>
    </row>
    <row r="36" spans="1:7">
      <c r="A36" s="209"/>
      <c r="B36" s="219">
        <v>200</v>
      </c>
      <c r="C36" s="220"/>
      <c r="D36" s="221"/>
      <c r="E36" s="213"/>
      <c r="F36" s="215"/>
      <c r="G36" s="217"/>
    </row>
    <row r="37" spans="1:7">
      <c r="A37" s="208" t="s">
        <v>121</v>
      </c>
      <c r="B37" s="222">
        <v>1</v>
      </c>
      <c r="C37" s="223"/>
      <c r="D37" s="224"/>
      <c r="E37" s="213">
        <f>B37/(B38*D38)</f>
        <v>1.6666666666666666E-4</v>
      </c>
      <c r="F37" s="214">
        <f>ENCARREGADO!D117</f>
        <v>3079.9290928703849</v>
      </c>
      <c r="G37" s="216">
        <f>F37*E37</f>
        <v>0.51332151547839744</v>
      </c>
    </row>
    <row r="38" spans="1:7">
      <c r="A38" s="209"/>
      <c r="B38" s="225">
        <v>30</v>
      </c>
      <c r="C38" s="226"/>
      <c r="D38" s="55">
        <v>200</v>
      </c>
      <c r="E38" s="213"/>
      <c r="F38" s="215"/>
      <c r="G38" s="217"/>
    </row>
    <row r="39" spans="1:7">
      <c r="A39" s="218" t="s">
        <v>1</v>
      </c>
      <c r="B39" s="218"/>
      <c r="C39" s="218"/>
      <c r="D39" s="218"/>
      <c r="E39" s="218"/>
      <c r="F39" s="218"/>
      <c r="G39" s="56">
        <f>SUM(G35:G38)</f>
        <v>12.067625063884897</v>
      </c>
    </row>
    <row r="41" spans="1:7">
      <c r="A41" s="193" t="s">
        <v>125</v>
      </c>
      <c r="B41" s="194"/>
      <c r="C41" s="194"/>
      <c r="D41" s="194"/>
      <c r="E41" s="194"/>
      <c r="F41" s="194"/>
      <c r="G41" s="195"/>
    </row>
    <row r="42" spans="1:7">
      <c r="A42" s="196" t="s">
        <v>110</v>
      </c>
      <c r="B42" s="199" t="s">
        <v>111</v>
      </c>
      <c r="C42" s="200"/>
      <c r="D42" s="200"/>
      <c r="E42" s="201"/>
      <c r="F42" s="51" t="s">
        <v>112</v>
      </c>
      <c r="G42" s="52" t="s">
        <v>113</v>
      </c>
    </row>
    <row r="43" spans="1:7">
      <c r="A43" s="197"/>
      <c r="B43" s="202" t="s">
        <v>114</v>
      </c>
      <c r="C43" s="203"/>
      <c r="D43" s="203"/>
      <c r="E43" s="204"/>
      <c r="F43" s="51" t="s">
        <v>115</v>
      </c>
      <c r="G43" s="52" t="s">
        <v>116</v>
      </c>
    </row>
    <row r="44" spans="1:7">
      <c r="A44" s="198"/>
      <c r="B44" s="205" t="s">
        <v>117</v>
      </c>
      <c r="C44" s="206"/>
      <c r="D44" s="206"/>
      <c r="E44" s="207"/>
      <c r="F44" s="53" t="s">
        <v>118</v>
      </c>
      <c r="G44" s="54" t="s">
        <v>119</v>
      </c>
    </row>
    <row r="45" spans="1:7">
      <c r="A45" s="208" t="s">
        <v>120</v>
      </c>
      <c r="B45" s="210">
        <v>1</v>
      </c>
      <c r="C45" s="211"/>
      <c r="D45" s="212"/>
      <c r="E45" s="213">
        <f>B45/B46</f>
        <v>1.6666666666666666E-4</v>
      </c>
      <c r="F45" s="214">
        <f>ASG!D117</f>
        <v>2310.8607096812998</v>
      </c>
      <c r="G45" s="216">
        <f>F45*E45</f>
        <v>0.38514345161354996</v>
      </c>
    </row>
    <row r="46" spans="1:7">
      <c r="A46" s="209"/>
      <c r="B46" s="219">
        <v>6000</v>
      </c>
      <c r="C46" s="220"/>
      <c r="D46" s="221"/>
      <c r="E46" s="213"/>
      <c r="F46" s="215"/>
      <c r="G46" s="217"/>
    </row>
    <row r="47" spans="1:7">
      <c r="A47" s="208" t="s">
        <v>121</v>
      </c>
      <c r="B47" s="222">
        <v>1</v>
      </c>
      <c r="C47" s="223"/>
      <c r="D47" s="224"/>
      <c r="E47" s="213">
        <f>B47/(B48*D48)</f>
        <v>5.5555555555555558E-6</v>
      </c>
      <c r="F47" s="214">
        <f>ENCARREGADO!D117</f>
        <v>3079.9290928703849</v>
      </c>
      <c r="G47" s="216">
        <f>F47*E47</f>
        <v>1.7110717182613252E-2</v>
      </c>
    </row>
    <row r="48" spans="1:7">
      <c r="A48" s="209"/>
      <c r="B48" s="225">
        <v>30</v>
      </c>
      <c r="C48" s="226"/>
      <c r="D48" s="55">
        <v>6000</v>
      </c>
      <c r="E48" s="213"/>
      <c r="F48" s="215"/>
      <c r="G48" s="217"/>
    </row>
    <row r="49" spans="1:10">
      <c r="A49" s="218" t="s">
        <v>1</v>
      </c>
      <c r="B49" s="218"/>
      <c r="C49" s="218"/>
      <c r="D49" s="218"/>
      <c r="E49" s="218"/>
      <c r="F49" s="218"/>
      <c r="G49" s="56">
        <f>SUM(G45:G48)</f>
        <v>0.40225416879616321</v>
      </c>
    </row>
    <row r="51" spans="1:10">
      <c r="A51" s="193" t="s">
        <v>126</v>
      </c>
      <c r="B51" s="194"/>
      <c r="C51" s="194"/>
      <c r="D51" s="194"/>
      <c r="E51" s="194"/>
      <c r="F51" s="194"/>
      <c r="G51" s="194"/>
      <c r="H51" s="194"/>
      <c r="I51" s="194"/>
      <c r="J51" s="195"/>
    </row>
    <row r="52" spans="1:10">
      <c r="A52" s="196" t="s">
        <v>110</v>
      </c>
      <c r="B52" s="199" t="s">
        <v>111</v>
      </c>
      <c r="C52" s="200"/>
      <c r="D52" s="200"/>
      <c r="E52" s="201"/>
      <c r="F52" s="57" t="s">
        <v>112</v>
      </c>
      <c r="G52" s="58" t="s">
        <v>127</v>
      </c>
      <c r="H52" s="59" t="s">
        <v>128</v>
      </c>
      <c r="I52" s="59" t="s">
        <v>129</v>
      </c>
      <c r="J52" s="60" t="s">
        <v>130</v>
      </c>
    </row>
    <row r="53" spans="1:10" ht="25.5">
      <c r="A53" s="197"/>
      <c r="B53" s="202" t="s">
        <v>114</v>
      </c>
      <c r="C53" s="203"/>
      <c r="D53" s="203"/>
      <c r="E53" s="204"/>
      <c r="F53" s="61" t="s">
        <v>131</v>
      </c>
      <c r="G53" s="62" t="s">
        <v>132</v>
      </c>
      <c r="H53" s="63" t="s">
        <v>133</v>
      </c>
      <c r="I53" s="51" t="s">
        <v>115</v>
      </c>
      <c r="J53" s="64" t="s">
        <v>116</v>
      </c>
    </row>
    <row r="54" spans="1:10">
      <c r="A54" s="198"/>
      <c r="B54" s="205" t="s">
        <v>117</v>
      </c>
      <c r="C54" s="206"/>
      <c r="D54" s="206"/>
      <c r="E54" s="207"/>
      <c r="F54" s="65" t="s">
        <v>134</v>
      </c>
      <c r="G54" s="66" t="s">
        <v>134</v>
      </c>
      <c r="H54" s="54" t="s">
        <v>135</v>
      </c>
      <c r="I54" s="53" t="s">
        <v>118</v>
      </c>
      <c r="J54" s="67" t="s">
        <v>119</v>
      </c>
    </row>
    <row r="55" spans="1:10">
      <c r="A55" s="208" t="s">
        <v>120</v>
      </c>
      <c r="B55" s="210">
        <v>1</v>
      </c>
      <c r="C55" s="211"/>
      <c r="D55" s="212"/>
      <c r="E55" s="213">
        <f>B55/B56</f>
        <v>3.3333333333333335E-3</v>
      </c>
      <c r="F55" s="233">
        <v>16</v>
      </c>
      <c r="G55" s="235" t="s">
        <v>136</v>
      </c>
      <c r="H55" s="237">
        <f>E55*F55*(1/188.76)</f>
        <v>2.8254573709119167E-4</v>
      </c>
      <c r="I55" s="227">
        <f>ASG!D117</f>
        <v>2310.8607096812998</v>
      </c>
      <c r="J55" s="227">
        <f>I55*H55</f>
        <v>0.65292384253197711</v>
      </c>
    </row>
    <row r="56" spans="1:10">
      <c r="A56" s="209"/>
      <c r="B56" s="232">
        <v>300</v>
      </c>
      <c r="C56" s="220"/>
      <c r="D56" s="221"/>
      <c r="E56" s="213"/>
      <c r="F56" s="234"/>
      <c r="G56" s="236"/>
      <c r="H56" s="238"/>
      <c r="I56" s="228"/>
      <c r="J56" s="228"/>
    </row>
    <row r="57" spans="1:10">
      <c r="A57" s="208" t="s">
        <v>121</v>
      </c>
      <c r="B57" s="222">
        <v>1</v>
      </c>
      <c r="C57" s="223"/>
      <c r="D57" s="224"/>
      <c r="E57" s="213">
        <f>B57/(B58*D58)</f>
        <v>1.1111111111111112E-4</v>
      </c>
      <c r="F57" s="233">
        <v>16</v>
      </c>
      <c r="G57" s="235" t="s">
        <v>136</v>
      </c>
      <c r="H57" s="237">
        <f>E57*F57*(1/188.76)</f>
        <v>9.418191236373056E-6</v>
      </c>
      <c r="I57" s="227">
        <f>ENCARREGADO!D117</f>
        <v>3079.9290928703849</v>
      </c>
      <c r="J57" s="227">
        <f>I57*H57</f>
        <v>2.9007361191122277E-2</v>
      </c>
    </row>
    <row r="58" spans="1:10">
      <c r="A58" s="209"/>
      <c r="B58" s="225">
        <v>30</v>
      </c>
      <c r="C58" s="226"/>
      <c r="D58" s="55">
        <v>300</v>
      </c>
      <c r="E58" s="213"/>
      <c r="F58" s="234"/>
      <c r="G58" s="236"/>
      <c r="H58" s="238"/>
      <c r="I58" s="228"/>
      <c r="J58" s="228"/>
    </row>
    <row r="59" spans="1:10">
      <c r="A59" s="229" t="s">
        <v>1</v>
      </c>
      <c r="B59" s="230"/>
      <c r="C59" s="230"/>
      <c r="D59" s="230"/>
      <c r="E59" s="230"/>
      <c r="F59" s="230"/>
      <c r="G59" s="230"/>
      <c r="H59" s="230"/>
      <c r="I59" s="231"/>
      <c r="J59" s="56">
        <f>SUM(J55:J58)</f>
        <v>0.68193120372309934</v>
      </c>
    </row>
    <row r="61" spans="1:10">
      <c r="A61" s="193" t="s">
        <v>137</v>
      </c>
      <c r="B61" s="194"/>
      <c r="C61" s="194"/>
      <c r="D61" s="194"/>
      <c r="E61" s="194"/>
      <c r="F61" s="194"/>
      <c r="G61" s="194"/>
      <c r="H61" s="194"/>
      <c r="I61" s="194"/>
      <c r="J61" s="195"/>
    </row>
    <row r="62" spans="1:10">
      <c r="A62" s="196" t="s">
        <v>110</v>
      </c>
      <c r="B62" s="199" t="s">
        <v>111</v>
      </c>
      <c r="C62" s="200"/>
      <c r="D62" s="200"/>
      <c r="E62" s="201"/>
      <c r="F62" s="57" t="s">
        <v>112</v>
      </c>
      <c r="G62" s="58" t="s">
        <v>127</v>
      </c>
      <c r="H62" s="59" t="s">
        <v>128</v>
      </c>
      <c r="I62" s="59" t="s">
        <v>129</v>
      </c>
      <c r="J62" s="60" t="s">
        <v>130</v>
      </c>
    </row>
    <row r="63" spans="1:10" ht="25.5">
      <c r="A63" s="197"/>
      <c r="B63" s="202" t="s">
        <v>114</v>
      </c>
      <c r="C63" s="203"/>
      <c r="D63" s="203"/>
      <c r="E63" s="204"/>
      <c r="F63" s="61" t="s">
        <v>131</v>
      </c>
      <c r="G63" s="62" t="s">
        <v>132</v>
      </c>
      <c r="H63" s="63" t="s">
        <v>133</v>
      </c>
      <c r="I63" s="51" t="s">
        <v>115</v>
      </c>
      <c r="J63" s="64" t="s">
        <v>116</v>
      </c>
    </row>
    <row r="64" spans="1:10">
      <c r="A64" s="198"/>
      <c r="B64" s="205" t="s">
        <v>117</v>
      </c>
      <c r="C64" s="206"/>
      <c r="D64" s="206"/>
      <c r="E64" s="207"/>
      <c r="F64" s="65" t="s">
        <v>134</v>
      </c>
      <c r="G64" s="66" t="s">
        <v>134</v>
      </c>
      <c r="H64" s="54" t="s">
        <v>135</v>
      </c>
      <c r="I64" s="53" t="s">
        <v>134</v>
      </c>
      <c r="J64" s="54"/>
    </row>
    <row r="65" spans="1:13">
      <c r="A65" s="208" t="s">
        <v>120</v>
      </c>
      <c r="B65" s="210">
        <v>1</v>
      </c>
      <c r="C65" s="211"/>
      <c r="D65" s="212"/>
      <c r="E65" s="213">
        <f>B65/B66</f>
        <v>3.3333333333333335E-3</v>
      </c>
      <c r="F65" s="233">
        <v>16</v>
      </c>
      <c r="G65" s="235" t="s">
        <v>136</v>
      </c>
      <c r="H65" s="237">
        <f>E65*F65*(1/188.76)</f>
        <v>2.8254573709119167E-4</v>
      </c>
      <c r="I65" s="227">
        <f>ASG!D117</f>
        <v>2310.8607096812998</v>
      </c>
      <c r="J65" s="227">
        <f>I65*H65</f>
        <v>0.65292384253197711</v>
      </c>
    </row>
    <row r="66" spans="1:13">
      <c r="A66" s="209"/>
      <c r="B66" s="232">
        <v>300</v>
      </c>
      <c r="C66" s="220"/>
      <c r="D66" s="221"/>
      <c r="E66" s="213"/>
      <c r="F66" s="234"/>
      <c r="G66" s="236"/>
      <c r="H66" s="238"/>
      <c r="I66" s="228"/>
      <c r="J66" s="228"/>
    </row>
    <row r="67" spans="1:13">
      <c r="A67" s="208" t="s">
        <v>121</v>
      </c>
      <c r="B67" s="222">
        <v>1</v>
      </c>
      <c r="C67" s="223"/>
      <c r="D67" s="224"/>
      <c r="E67" s="213">
        <f>B67/(B68*D68)</f>
        <v>1.1111111111111112E-4</v>
      </c>
      <c r="F67" s="233">
        <v>16</v>
      </c>
      <c r="G67" s="235" t="s">
        <v>136</v>
      </c>
      <c r="H67" s="237">
        <f>E67*F67*(1/188.76)</f>
        <v>9.418191236373056E-6</v>
      </c>
      <c r="I67" s="227">
        <f>ENCARREGADO!D117</f>
        <v>3079.9290928703849</v>
      </c>
      <c r="J67" s="227">
        <f>I67*H67</f>
        <v>2.9007361191122277E-2</v>
      </c>
    </row>
    <row r="68" spans="1:13">
      <c r="A68" s="209"/>
      <c r="B68" s="225">
        <v>30</v>
      </c>
      <c r="C68" s="226"/>
      <c r="D68" s="55">
        <v>300</v>
      </c>
      <c r="E68" s="213"/>
      <c r="F68" s="234"/>
      <c r="G68" s="236"/>
      <c r="H68" s="238"/>
      <c r="I68" s="228"/>
      <c r="J68" s="228"/>
    </row>
    <row r="69" spans="1:13">
      <c r="A69" s="229" t="s">
        <v>1</v>
      </c>
      <c r="B69" s="230"/>
      <c r="C69" s="230"/>
      <c r="D69" s="230"/>
      <c r="E69" s="230"/>
      <c r="F69" s="230"/>
      <c r="G69" s="230"/>
      <c r="H69" s="230"/>
      <c r="I69" s="231"/>
      <c r="J69" s="56">
        <f>SUM(J65:J68)</f>
        <v>0.68193120372309934</v>
      </c>
      <c r="M69" s="73"/>
    </row>
    <row r="72" spans="1:13">
      <c r="A72" s="193" t="s">
        <v>138</v>
      </c>
      <c r="B72" s="194"/>
      <c r="C72" s="194"/>
      <c r="D72" s="194"/>
      <c r="E72" s="194"/>
      <c r="F72" s="194"/>
      <c r="G72" s="194"/>
      <c r="H72" s="194"/>
      <c r="I72" s="194"/>
      <c r="J72" s="195"/>
    </row>
    <row r="73" spans="1:13">
      <c r="A73" s="242"/>
      <c r="B73" s="243"/>
      <c r="C73" s="239" t="s">
        <v>139</v>
      </c>
      <c r="D73" s="239"/>
      <c r="E73" s="239"/>
      <c r="F73" s="68" t="s">
        <v>140</v>
      </c>
      <c r="G73" s="68" t="s">
        <v>141</v>
      </c>
      <c r="H73" s="239" t="s">
        <v>142</v>
      </c>
      <c r="I73" s="239"/>
      <c r="J73" s="68" t="s">
        <v>143</v>
      </c>
    </row>
    <row r="74" spans="1:13">
      <c r="A74" s="69">
        <v>1</v>
      </c>
      <c r="B74" s="70"/>
      <c r="C74" s="239" t="s">
        <v>144</v>
      </c>
      <c r="D74" s="239"/>
      <c r="E74" s="239"/>
      <c r="F74" s="68" t="s">
        <v>145</v>
      </c>
      <c r="G74" s="68">
        <v>16680</v>
      </c>
      <c r="H74" s="240">
        <f>+G9</f>
        <v>3.0169062659712242</v>
      </c>
      <c r="I74" s="240"/>
      <c r="J74" s="71">
        <f>+H74*G74</f>
        <v>50321.996516400017</v>
      </c>
    </row>
    <row r="75" spans="1:13">
      <c r="A75" s="69">
        <v>2</v>
      </c>
      <c r="B75" s="70"/>
      <c r="C75" s="239" t="s">
        <v>146</v>
      </c>
      <c r="D75" s="239"/>
      <c r="E75" s="239"/>
      <c r="F75" s="68" t="s">
        <v>145</v>
      </c>
      <c r="G75" s="68">
        <v>6000</v>
      </c>
      <c r="H75" s="240">
        <f>G19</f>
        <v>6.7042361466027209</v>
      </c>
      <c r="I75" s="240"/>
      <c r="J75" s="71">
        <f t="shared" ref="J75:J81" si="0">+H75*G75</f>
        <v>40225.416879616329</v>
      </c>
    </row>
    <row r="76" spans="1:13">
      <c r="A76" s="69">
        <v>3</v>
      </c>
      <c r="B76" s="70"/>
      <c r="C76" s="241" t="s">
        <v>147</v>
      </c>
      <c r="D76" s="241"/>
      <c r="E76" s="241"/>
      <c r="F76" s="68" t="s">
        <v>145</v>
      </c>
      <c r="G76" s="68">
        <v>14400</v>
      </c>
      <c r="H76" s="240">
        <f>G29</f>
        <v>2.4135250127769794</v>
      </c>
      <c r="I76" s="240"/>
      <c r="J76" s="71">
        <f t="shared" si="0"/>
        <v>34754.760183988503</v>
      </c>
    </row>
    <row r="77" spans="1:13">
      <c r="A77" s="69">
        <v>4</v>
      </c>
      <c r="B77" s="70"/>
      <c r="C77" s="239" t="s">
        <v>148</v>
      </c>
      <c r="D77" s="239"/>
      <c r="E77" s="239"/>
      <c r="F77" s="68" t="s">
        <v>145</v>
      </c>
      <c r="G77" s="68">
        <v>3720</v>
      </c>
      <c r="H77" s="240">
        <f>G39</f>
        <v>12.067625063884897</v>
      </c>
      <c r="I77" s="240"/>
      <c r="J77" s="71">
        <f t="shared" si="0"/>
        <v>44891.565237651819</v>
      </c>
    </row>
    <row r="78" spans="1:13">
      <c r="A78" s="69">
        <v>5</v>
      </c>
      <c r="B78" s="70"/>
      <c r="C78" s="241" t="s">
        <v>149</v>
      </c>
      <c r="D78" s="241"/>
      <c r="E78" s="241"/>
      <c r="F78" s="68" t="s">
        <v>145</v>
      </c>
      <c r="G78" s="68">
        <v>72000</v>
      </c>
      <c r="H78" s="240">
        <f>G49</f>
        <v>0.40225416879616321</v>
      </c>
      <c r="I78" s="240"/>
      <c r="J78" s="71">
        <f t="shared" si="0"/>
        <v>28962.300153323751</v>
      </c>
    </row>
    <row r="79" spans="1:13">
      <c r="A79" s="69">
        <v>6</v>
      </c>
      <c r="B79" s="70"/>
      <c r="C79" s="241" t="s">
        <v>150</v>
      </c>
      <c r="D79" s="241"/>
      <c r="E79" s="241"/>
      <c r="F79" s="68" t="s">
        <v>145</v>
      </c>
      <c r="G79" s="68">
        <v>1680</v>
      </c>
      <c r="H79" s="240">
        <f>J59</f>
        <v>0.68193120372309934</v>
      </c>
      <c r="I79" s="240"/>
      <c r="J79" s="71">
        <f t="shared" si="0"/>
        <v>1145.6444222548068</v>
      </c>
    </row>
    <row r="80" spans="1:13">
      <c r="A80" s="69">
        <v>7</v>
      </c>
      <c r="B80" s="70"/>
      <c r="C80" s="239" t="s">
        <v>151</v>
      </c>
      <c r="D80" s="239"/>
      <c r="E80" s="239"/>
      <c r="F80" s="68" t="s">
        <v>145</v>
      </c>
      <c r="G80" s="68">
        <v>3552</v>
      </c>
      <c r="H80" s="240">
        <f>J69</f>
        <v>0.68193120372309934</v>
      </c>
      <c r="I80" s="240"/>
      <c r="J80" s="71">
        <f t="shared" si="0"/>
        <v>2422.219635624449</v>
      </c>
    </row>
    <row r="81" spans="1:10">
      <c r="A81" s="244">
        <v>8</v>
      </c>
      <c r="B81" s="245"/>
      <c r="C81" s="239" t="s">
        <v>152</v>
      </c>
      <c r="D81" s="239"/>
      <c r="E81" s="239"/>
      <c r="F81" s="68" t="s">
        <v>153</v>
      </c>
      <c r="G81" s="68">
        <v>12</v>
      </c>
      <c r="H81" s="246"/>
      <c r="I81" s="239"/>
      <c r="J81" s="71">
        <f t="shared" si="0"/>
        <v>0</v>
      </c>
    </row>
    <row r="82" spans="1:10">
      <c r="A82" s="242"/>
      <c r="B82" s="247"/>
      <c r="C82" s="247"/>
      <c r="D82" s="247"/>
      <c r="E82" s="247"/>
      <c r="F82" s="247"/>
      <c r="G82" s="247"/>
      <c r="H82" s="247"/>
      <c r="I82" s="243"/>
      <c r="J82" s="72">
        <f>SUM(J74:J81)</f>
        <v>202723.90302885967</v>
      </c>
    </row>
  </sheetData>
  <mergeCells count="160">
    <mergeCell ref="C80:E80"/>
    <mergeCell ref="H80:I80"/>
    <mergeCell ref="A81:B81"/>
    <mergeCell ref="C81:E81"/>
    <mergeCell ref="H81:I81"/>
    <mergeCell ref="A82:I82"/>
    <mergeCell ref="C77:E77"/>
    <mergeCell ref="H77:I77"/>
    <mergeCell ref="C78:E78"/>
    <mergeCell ref="H78:I78"/>
    <mergeCell ref="C79:E79"/>
    <mergeCell ref="H79:I79"/>
    <mergeCell ref="C74:E74"/>
    <mergeCell ref="H74:I74"/>
    <mergeCell ref="C75:E75"/>
    <mergeCell ref="H75:I75"/>
    <mergeCell ref="C76:E76"/>
    <mergeCell ref="H76:I76"/>
    <mergeCell ref="J67:J68"/>
    <mergeCell ref="B68:C68"/>
    <mergeCell ref="A69:I69"/>
    <mergeCell ref="A72:J72"/>
    <mergeCell ref="A73:B73"/>
    <mergeCell ref="C73:E73"/>
    <mergeCell ref="H73:I73"/>
    <mergeCell ref="I65:I66"/>
    <mergeCell ref="J65:J66"/>
    <mergeCell ref="B66:D66"/>
    <mergeCell ref="A67:A68"/>
    <mergeCell ref="B67:D67"/>
    <mergeCell ref="E67:E68"/>
    <mergeCell ref="F67:F68"/>
    <mergeCell ref="G67:G68"/>
    <mergeCell ref="H67:H68"/>
    <mergeCell ref="I67:I68"/>
    <mergeCell ref="A65:A66"/>
    <mergeCell ref="B65:D65"/>
    <mergeCell ref="E65:E66"/>
    <mergeCell ref="F65:F66"/>
    <mergeCell ref="G65:G66"/>
    <mergeCell ref="H65:H66"/>
    <mergeCell ref="J57:J58"/>
    <mergeCell ref="B58:C58"/>
    <mergeCell ref="A59:I59"/>
    <mergeCell ref="A61:J61"/>
    <mergeCell ref="A62:A64"/>
    <mergeCell ref="B62:E62"/>
    <mergeCell ref="B63:E63"/>
    <mergeCell ref="B64:E64"/>
    <mergeCell ref="I55:I56"/>
    <mergeCell ref="J55:J56"/>
    <mergeCell ref="B56:D56"/>
    <mergeCell ref="A57:A58"/>
    <mergeCell ref="B57:D57"/>
    <mergeCell ref="E57:E58"/>
    <mergeCell ref="F57:F58"/>
    <mergeCell ref="G57:G58"/>
    <mergeCell ref="H57:H58"/>
    <mergeCell ref="I57:I58"/>
    <mergeCell ref="A55:A56"/>
    <mergeCell ref="B55:D55"/>
    <mergeCell ref="E55:E56"/>
    <mergeCell ref="F55:F56"/>
    <mergeCell ref="G55:G56"/>
    <mergeCell ref="H55:H56"/>
    <mergeCell ref="A49:F49"/>
    <mergeCell ref="A51:J51"/>
    <mergeCell ref="A52:A54"/>
    <mergeCell ref="B52:E52"/>
    <mergeCell ref="B53:E53"/>
    <mergeCell ref="B54:E54"/>
    <mergeCell ref="A47:A48"/>
    <mergeCell ref="B47:D47"/>
    <mergeCell ref="E47:E48"/>
    <mergeCell ref="F47:F48"/>
    <mergeCell ref="G47:G48"/>
    <mergeCell ref="B48:C48"/>
    <mergeCell ref="A45:A46"/>
    <mergeCell ref="B45:D45"/>
    <mergeCell ref="E45:E46"/>
    <mergeCell ref="F45:F46"/>
    <mergeCell ref="G45:G46"/>
    <mergeCell ref="B46:D46"/>
    <mergeCell ref="A39:F39"/>
    <mergeCell ref="A41:G41"/>
    <mergeCell ref="A42:A44"/>
    <mergeCell ref="B42:E42"/>
    <mergeCell ref="B43:E43"/>
    <mergeCell ref="B44:E44"/>
    <mergeCell ref="A37:A38"/>
    <mergeCell ref="B37:D37"/>
    <mergeCell ref="E37:E38"/>
    <mergeCell ref="F37:F38"/>
    <mergeCell ref="G37:G38"/>
    <mergeCell ref="B38:C38"/>
    <mergeCell ref="A35:A36"/>
    <mergeCell ref="B35:D35"/>
    <mergeCell ref="E35:E36"/>
    <mergeCell ref="F35:F36"/>
    <mergeCell ref="G35:G36"/>
    <mergeCell ref="B36:D36"/>
    <mergeCell ref="A29:F29"/>
    <mergeCell ref="A31:G31"/>
    <mergeCell ref="A32:A34"/>
    <mergeCell ref="B32:E32"/>
    <mergeCell ref="B33:E33"/>
    <mergeCell ref="B34:E34"/>
    <mergeCell ref="A27:A28"/>
    <mergeCell ref="B27:D27"/>
    <mergeCell ref="E27:E28"/>
    <mergeCell ref="F27:F28"/>
    <mergeCell ref="G27:G28"/>
    <mergeCell ref="B28:C28"/>
    <mergeCell ref="A25:A26"/>
    <mergeCell ref="B25:D25"/>
    <mergeCell ref="E25:E26"/>
    <mergeCell ref="F25:F26"/>
    <mergeCell ref="G25:G26"/>
    <mergeCell ref="B26:D26"/>
    <mergeCell ref="A19:F19"/>
    <mergeCell ref="A21:G21"/>
    <mergeCell ref="A22:A24"/>
    <mergeCell ref="B22:E22"/>
    <mergeCell ref="B23:E23"/>
    <mergeCell ref="B24:E24"/>
    <mergeCell ref="A17:A18"/>
    <mergeCell ref="B17:D17"/>
    <mergeCell ref="E17:E18"/>
    <mergeCell ref="F17:F18"/>
    <mergeCell ref="G17:G18"/>
    <mergeCell ref="B18:C18"/>
    <mergeCell ref="A15:A16"/>
    <mergeCell ref="B15:D15"/>
    <mergeCell ref="E15:E16"/>
    <mergeCell ref="F15:F16"/>
    <mergeCell ref="G15:G16"/>
    <mergeCell ref="B16:D16"/>
    <mergeCell ref="A9:F9"/>
    <mergeCell ref="A11:G11"/>
    <mergeCell ref="A12:A14"/>
    <mergeCell ref="B12:E12"/>
    <mergeCell ref="B13:E13"/>
    <mergeCell ref="B14:E14"/>
    <mergeCell ref="B6:D6"/>
    <mergeCell ref="A7:A8"/>
    <mergeCell ref="B7:D7"/>
    <mergeCell ref="E7:E8"/>
    <mergeCell ref="F7:F8"/>
    <mergeCell ref="G7:G8"/>
    <mergeCell ref="B8:C8"/>
    <mergeCell ref="A1:G1"/>
    <mergeCell ref="A2:A4"/>
    <mergeCell ref="B2:E2"/>
    <mergeCell ref="B3:E3"/>
    <mergeCell ref="B4:E4"/>
    <mergeCell ref="A5:A6"/>
    <mergeCell ref="B5:D5"/>
    <mergeCell ref="E5:E6"/>
    <mergeCell ref="F5:F6"/>
    <mergeCell ref="G5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PROPOSTA</vt:lpstr>
      <vt:lpstr>RECEPCIONISTA</vt:lpstr>
      <vt:lpstr>ASG</vt:lpstr>
      <vt:lpstr>ENCARREGADO</vt:lpstr>
      <vt:lpstr>QUADRO RESUMO_LIMP</vt:lpstr>
      <vt:lpstr>ASG!Area_de_impressao</vt:lpstr>
      <vt:lpstr>ENCARREGADO!Area_de_impressao</vt:lpstr>
      <vt:lpstr>RECEPCIONISTA!Area_de_impressao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cclif</cp:lastModifiedBy>
  <cp:lastPrinted>2012-09-05T19:16:17Z</cp:lastPrinted>
  <dcterms:created xsi:type="dcterms:W3CDTF">1999-03-22T20:47:50Z</dcterms:created>
  <dcterms:modified xsi:type="dcterms:W3CDTF">2020-05-29T17:07:09Z</dcterms:modified>
</cp:coreProperties>
</file>