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8680" yWindow="-120" windowWidth="24240" windowHeight="13740" activeTab="1"/>
  </bookViews>
  <sheets>
    <sheet name="INSUMOS" sheetId="1" r:id="rId1"/>
    <sheet name="COMPOSIÇÃO" sheetId="2" r:id="rId2"/>
    <sheet name="QUANTITATIVO" sheetId="3" r:id="rId3"/>
    <sheet name="ORÇMENTO RESUMO" sheetId="6" r:id="rId4"/>
    <sheet name="CRONOGRAMA" sheetId="4" r:id="rId5"/>
  </sheets>
  <definedNames>
    <definedName name="_MDO1">INSUMOS!$C$8</definedName>
    <definedName name="_MDO2">INSUMOS!$C$9</definedName>
    <definedName name="_xlnm.Print_Area" localSheetId="4">CRONOGRAMA!$A$2:$K$59</definedName>
    <definedName name="_xlnm.Print_Area" localSheetId="2">QUANTITATIVO!$A$1:$G$93</definedName>
    <definedName name="areia">INSUMOS!$C$37</definedName>
    <definedName name="cimento">INSUMOS!$C$16</definedName>
    <definedName name="item11.11">COMPOSIÇÃO!#REF!</definedName>
    <definedName name="item11.12">COMPOSIÇÃO!#REF!</definedName>
    <definedName name="item12.6">COMPOSIÇÃO!#REF!</definedName>
    <definedName name="item12.7">COMPOSIÇÃO!#REF!</definedName>
    <definedName name="item7.16">COMPOSIÇÃO!$F$671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76" i="2"/>
  <c r="F677"/>
  <c r="F678"/>
  <c r="E683"/>
  <c r="F679" l="1"/>
  <c r="K51" i="4"/>
  <c r="K48"/>
  <c r="K45"/>
  <c r="K42"/>
  <c r="K39"/>
  <c r="K36"/>
  <c r="K33"/>
  <c r="K30"/>
  <c r="K27"/>
  <c r="K24"/>
  <c r="K21"/>
  <c r="K18"/>
  <c r="K15"/>
  <c r="K12"/>
  <c r="K9"/>
  <c r="F1366" i="2"/>
  <c r="F1363"/>
  <c r="F1364"/>
  <c r="F1365"/>
  <c r="E1375"/>
  <c r="E1372"/>
  <c r="F1362"/>
  <c r="F1361"/>
  <c r="F1360"/>
  <c r="F1359"/>
  <c r="F1358"/>
  <c r="F1325"/>
  <c r="F1324"/>
  <c r="F1323"/>
  <c r="E1332"/>
  <c r="E1330"/>
  <c r="F1326"/>
  <c r="F1322"/>
  <c r="F1321"/>
  <c r="F1320"/>
  <c r="F1305"/>
  <c r="F1302"/>
  <c r="F1303"/>
  <c r="F1304"/>
  <c r="E1311"/>
  <c r="E1309"/>
  <c r="B19" i="6"/>
  <c r="B52" i="4" s="1"/>
  <c r="B18" i="6"/>
  <c r="B49" i="4" s="1"/>
  <c r="B17" i="6"/>
  <c r="B46" i="4" s="1"/>
  <c r="B16" i="6"/>
  <c r="B43" i="4" s="1"/>
  <c r="B15" i="6"/>
  <c r="B14"/>
  <c r="B13"/>
  <c r="B12"/>
  <c r="B11"/>
  <c r="B10"/>
  <c r="B9"/>
  <c r="B8"/>
  <c r="B7"/>
  <c r="B6"/>
  <c r="B5"/>
  <c r="E53" i="3"/>
  <c r="E1068" i="2"/>
  <c r="E1066"/>
  <c r="F1059"/>
  <c r="F1058"/>
  <c r="F1057"/>
  <c r="F1056"/>
  <c r="F1055"/>
  <c r="E721"/>
  <c r="F715"/>
  <c r="F714"/>
  <c r="F717" s="1"/>
  <c r="E56" i="3"/>
  <c r="D656" i="2"/>
  <c r="F634"/>
  <c r="F635"/>
  <c r="F636"/>
  <c r="F637"/>
  <c r="F638"/>
  <c r="F639"/>
  <c r="F640"/>
  <c r="F641"/>
  <c r="E647"/>
  <c r="E645"/>
  <c r="F629"/>
  <c r="C9" i="1"/>
  <c r="C8"/>
  <c r="F559" i="2"/>
  <c r="F563" s="1"/>
  <c r="E567"/>
  <c r="E587"/>
  <c r="F582"/>
  <c r="E24" i="3"/>
  <c r="E98" i="2"/>
  <c r="E96"/>
  <c r="F88"/>
  <c r="F94" s="1"/>
  <c r="F71"/>
  <c r="F77" s="1"/>
  <c r="E81"/>
  <c r="E79"/>
  <c r="E67" i="3"/>
  <c r="E51"/>
  <c r="E52" s="1"/>
  <c r="E48"/>
  <c r="E47"/>
  <c r="E46"/>
  <c r="E44"/>
  <c r="E42"/>
  <c r="E40"/>
  <c r="E38"/>
  <c r="E35"/>
  <c r="E58" s="1"/>
  <c r="E82" s="1"/>
  <c r="E83" s="1"/>
  <c r="E29"/>
  <c r="E23"/>
  <c r="E21"/>
  <c r="E12"/>
  <c r="E11"/>
  <c r="E10"/>
  <c r="E33"/>
  <c r="E62" s="1"/>
  <c r="F1340" i="2"/>
  <c r="F1341"/>
  <c r="F1342"/>
  <c r="F1343"/>
  <c r="F1346"/>
  <c r="E1349"/>
  <c r="E1352"/>
  <c r="F1339"/>
  <c r="F830"/>
  <c r="E833"/>
  <c r="E831"/>
  <c r="F819"/>
  <c r="F800"/>
  <c r="E812"/>
  <c r="E810"/>
  <c r="F797"/>
  <c r="E849"/>
  <c r="E847"/>
  <c r="F841"/>
  <c r="F840"/>
  <c r="F839"/>
  <c r="E615"/>
  <c r="E613"/>
  <c r="F605"/>
  <c r="F604"/>
  <c r="F603"/>
  <c r="E392"/>
  <c r="E390"/>
  <c r="F383"/>
  <c r="F382"/>
  <c r="F379"/>
  <c r="F378"/>
  <c r="F377"/>
  <c r="F376"/>
  <c r="F375"/>
  <c r="F374"/>
  <c r="E412"/>
  <c r="E410"/>
  <c r="F404"/>
  <c r="F403"/>
  <c r="F400"/>
  <c r="E431"/>
  <c r="E429"/>
  <c r="F423"/>
  <c r="F421"/>
  <c r="F420"/>
  <c r="F419"/>
  <c r="E508"/>
  <c r="E506"/>
  <c r="F502"/>
  <c r="F500"/>
  <c r="F499"/>
  <c r="F498"/>
  <c r="F497"/>
  <c r="F496"/>
  <c r="E486"/>
  <c r="E484"/>
  <c r="F480"/>
  <c r="F478"/>
  <c r="F477"/>
  <c r="F476"/>
  <c r="F475"/>
  <c r="F474"/>
  <c r="E465"/>
  <c r="E463"/>
  <c r="F457"/>
  <c r="F456"/>
  <c r="F453"/>
  <c r="E368"/>
  <c r="E366"/>
  <c r="F358"/>
  <c r="F364" s="1"/>
  <c r="E36" i="3"/>
  <c r="E345" i="2"/>
  <c r="E343"/>
  <c r="F339"/>
  <c r="F338"/>
  <c r="F337"/>
  <c r="F334"/>
  <c r="F333"/>
  <c r="F313"/>
  <c r="F314"/>
  <c r="E321"/>
  <c r="E319"/>
  <c r="F311"/>
  <c r="F309"/>
  <c r="F308"/>
  <c r="F307"/>
  <c r="F306"/>
  <c r="F305"/>
  <c r="F304"/>
  <c r="F303"/>
  <c r="E294"/>
  <c r="E292"/>
  <c r="F286"/>
  <c r="F285"/>
  <c r="E270"/>
  <c r="E268"/>
  <c r="F264"/>
  <c r="F261"/>
  <c r="F260"/>
  <c r="E250"/>
  <c r="E248"/>
  <c r="F243"/>
  <c r="F240"/>
  <c r="F239"/>
  <c r="F238"/>
  <c r="F237"/>
  <c r="F236"/>
  <c r="E223"/>
  <c r="E221"/>
  <c r="F217"/>
  <c r="F216"/>
  <c r="F213"/>
  <c r="F212"/>
  <c r="F211"/>
  <c r="E201"/>
  <c r="E199"/>
  <c r="F190"/>
  <c r="F189"/>
  <c r="F188"/>
  <c r="F187"/>
  <c r="F186"/>
  <c r="F185"/>
  <c r="F184"/>
  <c r="F183"/>
  <c r="F166"/>
  <c r="F165"/>
  <c r="F162"/>
  <c r="F161"/>
  <c r="F160"/>
  <c r="E172"/>
  <c r="E170"/>
  <c r="E154"/>
  <c r="E152"/>
  <c r="F148"/>
  <c r="F145"/>
  <c r="F144"/>
  <c r="F124"/>
  <c r="F125"/>
  <c r="F121"/>
  <c r="F120"/>
  <c r="F119"/>
  <c r="F118"/>
  <c r="F117"/>
  <c r="F116"/>
  <c r="E134"/>
  <c r="E132"/>
  <c r="E62"/>
  <c r="E60"/>
  <c r="F58"/>
  <c r="E40"/>
  <c r="E38"/>
  <c r="E39" i="3"/>
  <c r="E551" i="2"/>
  <c r="F543"/>
  <c r="F544"/>
  <c r="B78" i="3"/>
  <c r="G77"/>
  <c r="E703" i="2"/>
  <c r="F696"/>
  <c r="F697"/>
  <c r="E87" i="3"/>
  <c r="E66"/>
  <c r="E16"/>
  <c r="E28"/>
  <c r="G15"/>
  <c r="G20"/>
  <c r="G26"/>
  <c r="G30"/>
  <c r="G51"/>
  <c r="E18"/>
  <c r="F1370" i="2" l="1"/>
  <c r="F1319"/>
  <c r="F1328" s="1"/>
  <c r="F1307"/>
  <c r="F1064"/>
  <c r="E60" i="3"/>
  <c r="E63" s="1"/>
  <c r="E64" s="1"/>
  <c r="F699" i="2"/>
  <c r="F547"/>
  <c r="F845"/>
  <c r="F808"/>
  <c r="F388"/>
  <c r="F482"/>
  <c r="F504"/>
  <c r="F408"/>
  <c r="F427"/>
  <c r="F461"/>
  <c r="F341"/>
  <c r="F130"/>
  <c r="F291"/>
  <c r="F266"/>
  <c r="F219"/>
  <c r="F168"/>
  <c r="F198"/>
  <c r="F150"/>
  <c r="F36"/>
  <c r="E49" i="3"/>
  <c r="E61"/>
  <c r="E17"/>
  <c r="E13"/>
  <c r="E22"/>
  <c r="E34"/>
  <c r="E27"/>
  <c r="E31"/>
  <c r="G31" s="1"/>
  <c r="E32"/>
  <c r="E84" l="1"/>
  <c r="E68"/>
  <c r="B40" i="4" l="1"/>
  <c r="B37"/>
  <c r="B34"/>
  <c r="B31"/>
  <c r="A3" i="6"/>
  <c r="A3" i="4" s="1"/>
  <c r="B28"/>
  <c r="B25"/>
  <c r="B22"/>
  <c r="B19"/>
  <c r="B16"/>
  <c r="B13"/>
  <c r="B10"/>
  <c r="A2" i="6"/>
  <c r="A4" i="4" s="1"/>
  <c r="E1139" i="2" l="1"/>
  <c r="E1137"/>
  <c r="F1130"/>
  <c r="F1129"/>
  <c r="E1106"/>
  <c r="E1104"/>
  <c r="F1097"/>
  <c r="F1102" s="1"/>
  <c r="E1088"/>
  <c r="E1086"/>
  <c r="F1085"/>
  <c r="F1081"/>
  <c r="F1080"/>
  <c r="F1079"/>
  <c r="F1078"/>
  <c r="F1077"/>
  <c r="F1076"/>
  <c r="F1075"/>
  <c r="E1050"/>
  <c r="E1048"/>
  <c r="F1041"/>
  <c r="F1040"/>
  <c r="F1039"/>
  <c r="F1038"/>
  <c r="F1037"/>
  <c r="E1024"/>
  <c r="E1022"/>
  <c r="F1017"/>
  <c r="F1015"/>
  <c r="F1013"/>
  <c r="F1012"/>
  <c r="F1011"/>
  <c r="F1010"/>
  <c r="F1009"/>
  <c r="F988"/>
  <c r="F989"/>
  <c r="E999"/>
  <c r="E997"/>
  <c r="F987"/>
  <c r="E978"/>
  <c r="E976"/>
  <c r="F968"/>
  <c r="F974" s="1"/>
  <c r="E958"/>
  <c r="E956"/>
  <c r="F948"/>
  <c r="F954" s="1"/>
  <c r="E940"/>
  <c r="E938"/>
  <c r="F930"/>
  <c r="F936" s="1"/>
  <c r="F912"/>
  <c r="E922"/>
  <c r="E920"/>
  <c r="F911"/>
  <c r="E903"/>
  <c r="E901"/>
  <c r="F893"/>
  <c r="F899" s="1"/>
  <c r="E886"/>
  <c r="E884"/>
  <c r="F876"/>
  <c r="F882" s="1"/>
  <c r="E662"/>
  <c r="E660"/>
  <c r="F660" s="1"/>
  <c r="F656"/>
  <c r="F655"/>
  <c r="F654"/>
  <c r="F653"/>
  <c r="F652"/>
  <c r="E790"/>
  <c r="E788"/>
  <c r="F787"/>
  <c r="F777"/>
  <c r="E769"/>
  <c r="E767"/>
  <c r="F756"/>
  <c r="F755"/>
  <c r="F754"/>
  <c r="F733"/>
  <c r="E746"/>
  <c r="E744"/>
  <c r="F732"/>
  <c r="F731"/>
  <c r="F1410"/>
  <c r="F1409"/>
  <c r="F1408"/>
  <c r="F1407"/>
  <c r="F1405"/>
  <c r="F1404"/>
  <c r="F1388"/>
  <c r="F1390"/>
  <c r="F1391"/>
  <c r="F1392"/>
  <c r="F1393"/>
  <c r="F1387"/>
  <c r="E1294"/>
  <c r="E1292"/>
  <c r="F1288"/>
  <c r="F1287"/>
  <c r="E1278"/>
  <c r="E1276"/>
  <c r="F1271"/>
  <c r="F1274" s="1"/>
  <c r="E1263"/>
  <c r="E1261"/>
  <c r="F1256"/>
  <c r="F1259" s="1"/>
  <c r="E1244"/>
  <c r="E1242"/>
  <c r="F1238"/>
  <c r="F1237"/>
  <c r="E1226"/>
  <c r="E1224"/>
  <c r="F1220"/>
  <c r="F1219"/>
  <c r="E1210"/>
  <c r="E1208"/>
  <c r="F1203"/>
  <c r="F1206" s="1"/>
  <c r="E1195"/>
  <c r="E1193"/>
  <c r="F1189"/>
  <c r="F1188"/>
  <c r="E1179"/>
  <c r="E1177"/>
  <c r="F1172"/>
  <c r="F1175" s="1"/>
  <c r="E1162"/>
  <c r="E1160"/>
  <c r="F1155"/>
  <c r="F1158" s="1"/>
  <c r="E865"/>
  <c r="E863"/>
  <c r="F857"/>
  <c r="F856"/>
  <c r="F855"/>
  <c r="C176" i="1"/>
  <c r="E1406" i="2"/>
  <c r="F1406" s="1"/>
  <c r="E1389"/>
  <c r="F1389" s="1"/>
  <c r="F657" l="1"/>
  <c r="F658" s="1"/>
  <c r="F1135"/>
  <c r="F995"/>
  <c r="F1084"/>
  <c r="F1086"/>
  <c r="F1240"/>
  <c r="F765"/>
  <c r="F1046"/>
  <c r="F918"/>
  <c r="F1020"/>
  <c r="F1290"/>
  <c r="F742"/>
  <c r="F786"/>
  <c r="F789" s="1"/>
  <c r="F1394"/>
  <c r="E675" s="1"/>
  <c r="F675" s="1"/>
  <c r="F861"/>
  <c r="F1191"/>
  <c r="F1222"/>
  <c r="F1411"/>
  <c r="E674" s="1"/>
  <c r="F674" s="1"/>
  <c r="F680" l="1"/>
  <c r="E1317"/>
  <c r="F1317" s="1"/>
  <c r="E1367"/>
  <c r="F1367" s="1"/>
  <c r="E1318"/>
  <c r="F1318" s="1"/>
  <c r="E1368"/>
  <c r="F1368" s="1"/>
  <c r="E1060"/>
  <c r="F1060" s="1"/>
  <c r="E1299"/>
  <c r="E1061"/>
  <c r="F1061" s="1"/>
  <c r="E1300"/>
  <c r="F1300" s="1"/>
  <c r="E630"/>
  <c r="F630" s="1"/>
  <c r="E712"/>
  <c r="F712" s="1"/>
  <c r="E631"/>
  <c r="F631" s="1"/>
  <c r="E713"/>
  <c r="F713" s="1"/>
  <c r="E562"/>
  <c r="F562" s="1"/>
  <c r="F632"/>
  <c r="E561"/>
  <c r="F561" s="1"/>
  <c r="F633"/>
  <c r="E73"/>
  <c r="F73" s="1"/>
  <c r="F78" s="1"/>
  <c r="F80" s="1"/>
  <c r="F12" i="3" s="1"/>
  <c r="E90" i="2"/>
  <c r="F90" s="1"/>
  <c r="F95" s="1"/>
  <c r="F97" s="1"/>
  <c r="E1344"/>
  <c r="F1344" s="1"/>
  <c r="F1347" s="1"/>
  <c r="E1345"/>
  <c r="F1345" s="1"/>
  <c r="F1348" s="1"/>
  <c r="E1286"/>
  <c r="F1286" s="1"/>
  <c r="E1270"/>
  <c r="F1270" s="1"/>
  <c r="E1255"/>
  <c r="F1255" s="1"/>
  <c r="E1236"/>
  <c r="F1236" s="1"/>
  <c r="E1218"/>
  <c r="F1218" s="1"/>
  <c r="E1202"/>
  <c r="F1202" s="1"/>
  <c r="E1187"/>
  <c r="F1187" s="1"/>
  <c r="E1171"/>
  <c r="F1171" s="1"/>
  <c r="E1154"/>
  <c r="F1154" s="1"/>
  <c r="E1285"/>
  <c r="F1285" s="1"/>
  <c r="E1269"/>
  <c r="F1269" s="1"/>
  <c r="E1254"/>
  <c r="F1254" s="1"/>
  <c r="E1235"/>
  <c r="F1235" s="1"/>
  <c r="E1217"/>
  <c r="F1217" s="1"/>
  <c r="E1201"/>
  <c r="F1201" s="1"/>
  <c r="E1186"/>
  <c r="F1186" s="1"/>
  <c r="E1170"/>
  <c r="F1170" s="1"/>
  <c r="E1153"/>
  <c r="F1153" s="1"/>
  <c r="E843"/>
  <c r="F843" s="1"/>
  <c r="F820"/>
  <c r="E798"/>
  <c r="F798" s="1"/>
  <c r="E842"/>
  <c r="F842" s="1"/>
  <c r="E799"/>
  <c r="F799" s="1"/>
  <c r="E380"/>
  <c r="F380" s="1"/>
  <c r="E606"/>
  <c r="F606" s="1"/>
  <c r="E381"/>
  <c r="F381" s="1"/>
  <c r="E607"/>
  <c r="F607" s="1"/>
  <c r="E422"/>
  <c r="F422" s="1"/>
  <c r="E402"/>
  <c r="F402" s="1"/>
  <c r="E424"/>
  <c r="F424" s="1"/>
  <c r="E401"/>
  <c r="F401" s="1"/>
  <c r="E501"/>
  <c r="F501" s="1"/>
  <c r="F505" s="1"/>
  <c r="F507" s="1"/>
  <c r="E479"/>
  <c r="F479" s="1"/>
  <c r="F483" s="1"/>
  <c r="F485" s="1"/>
  <c r="E336"/>
  <c r="F336" s="1"/>
  <c r="E312"/>
  <c r="F312" s="1"/>
  <c r="F317" s="1"/>
  <c r="E454"/>
  <c r="F454" s="1"/>
  <c r="E356"/>
  <c r="F356" s="1"/>
  <c r="E458"/>
  <c r="F458" s="1"/>
  <c r="E357"/>
  <c r="F357" s="1"/>
  <c r="E455"/>
  <c r="F455" s="1"/>
  <c r="E310"/>
  <c r="F310" s="1"/>
  <c r="F318" s="1"/>
  <c r="E335"/>
  <c r="F335" s="1"/>
  <c r="E284"/>
  <c r="F284" s="1"/>
  <c r="E282"/>
  <c r="F282" s="1"/>
  <c r="E283"/>
  <c r="F283" s="1"/>
  <c r="E263"/>
  <c r="F263" s="1"/>
  <c r="E242"/>
  <c r="F242" s="1"/>
  <c r="F247" s="1"/>
  <c r="E262"/>
  <c r="F262" s="1"/>
  <c r="E241"/>
  <c r="F241" s="1"/>
  <c r="F246" s="1"/>
  <c r="E192"/>
  <c r="F192" s="1"/>
  <c r="E214"/>
  <c r="F214" s="1"/>
  <c r="E191"/>
  <c r="F191" s="1"/>
  <c r="E215"/>
  <c r="F215" s="1"/>
  <c r="E147"/>
  <c r="F147" s="1"/>
  <c r="E164"/>
  <c r="F164" s="1"/>
  <c r="E146"/>
  <c r="F146" s="1"/>
  <c r="E163"/>
  <c r="F163" s="1"/>
  <c r="E122"/>
  <c r="F122" s="1"/>
  <c r="E546"/>
  <c r="F546" s="1"/>
  <c r="E54"/>
  <c r="F54" s="1"/>
  <c r="F59" s="1"/>
  <c r="F61" s="1"/>
  <c r="E32"/>
  <c r="F32" s="1"/>
  <c r="F37" s="1"/>
  <c r="F39" s="1"/>
  <c r="E123"/>
  <c r="F123" s="1"/>
  <c r="E694"/>
  <c r="F694" s="1"/>
  <c r="E545"/>
  <c r="F545" s="1"/>
  <c r="E695"/>
  <c r="F695" s="1"/>
  <c r="E1131"/>
  <c r="F1131" s="1"/>
  <c r="E1132"/>
  <c r="F1132" s="1"/>
  <c r="E1099"/>
  <c r="F1099" s="1"/>
  <c r="F1103" s="1"/>
  <c r="F1105" s="1"/>
  <c r="F1087"/>
  <c r="F78" i="3" s="1"/>
  <c r="G78" s="1"/>
  <c r="E1014" i="2"/>
  <c r="F1014" s="1"/>
  <c r="E1042"/>
  <c r="F1042" s="1"/>
  <c r="E1016"/>
  <c r="F1016" s="1"/>
  <c r="E1043"/>
  <c r="F1043" s="1"/>
  <c r="F661"/>
  <c r="E990"/>
  <c r="F990" s="1"/>
  <c r="E991"/>
  <c r="F991" s="1"/>
  <c r="E969"/>
  <c r="F969" s="1"/>
  <c r="E949"/>
  <c r="F949" s="1"/>
  <c r="E970"/>
  <c r="F970" s="1"/>
  <c r="E950"/>
  <c r="F950" s="1"/>
  <c r="E914"/>
  <c r="F914" s="1"/>
  <c r="E932"/>
  <c r="F932" s="1"/>
  <c r="E913"/>
  <c r="F913" s="1"/>
  <c r="E931"/>
  <c r="F931" s="1"/>
  <c r="E894"/>
  <c r="F894" s="1"/>
  <c r="E877"/>
  <c r="F877" s="1"/>
  <c r="E895"/>
  <c r="F895" s="1"/>
  <c r="E878"/>
  <c r="F878" s="1"/>
  <c r="E859"/>
  <c r="F859" s="1"/>
  <c r="E758"/>
  <c r="F758" s="1"/>
  <c r="E858"/>
  <c r="F858" s="1"/>
  <c r="E759"/>
  <c r="F759" s="1"/>
  <c r="F790"/>
  <c r="F791" s="1"/>
  <c r="E736"/>
  <c r="F736" s="1"/>
  <c r="E735"/>
  <c r="F735" s="1"/>
  <c r="F681" l="1"/>
  <c r="F682" s="1"/>
  <c r="F1329"/>
  <c r="F1331" s="1"/>
  <c r="F71" i="3" s="1"/>
  <c r="G71" s="1"/>
  <c r="F1371" i="2"/>
  <c r="F1373" s="1"/>
  <c r="F88" i="3" s="1"/>
  <c r="G88" s="1"/>
  <c r="F1332" i="2"/>
  <c r="F1333" s="1"/>
  <c r="F1065"/>
  <c r="F1067" s="1"/>
  <c r="F80" i="3" s="1"/>
  <c r="G80" s="1"/>
  <c r="F1299" i="2"/>
  <c r="E1301"/>
  <c r="F1301" s="1"/>
  <c r="F564"/>
  <c r="F565" s="1"/>
  <c r="F566" s="1"/>
  <c r="F567" s="1"/>
  <c r="F568" s="1"/>
  <c r="F644"/>
  <c r="F700"/>
  <c r="F701" s="1"/>
  <c r="F702" s="1"/>
  <c r="F718"/>
  <c r="F719" s="1"/>
  <c r="F720" s="1"/>
  <c r="F63" i="3" s="1"/>
  <c r="G63" s="1"/>
  <c r="F662" i="2"/>
  <c r="F663" s="1"/>
  <c r="F55" i="3"/>
  <c r="G55" s="1"/>
  <c r="F56"/>
  <c r="G56" s="1"/>
  <c r="F643" i="2"/>
  <c r="F1159"/>
  <c r="F1161" s="1"/>
  <c r="F82" i="3" s="1"/>
  <c r="G82" s="1"/>
  <c r="F1223" i="2"/>
  <c r="F1225" s="1"/>
  <c r="F1226" s="1"/>
  <c r="F1227" s="1"/>
  <c r="F1291"/>
  <c r="F1293" s="1"/>
  <c r="F1294" s="1"/>
  <c r="F1295" s="1"/>
  <c r="F612"/>
  <c r="F1207"/>
  <c r="F1209" s="1"/>
  <c r="F84" i="3" s="1"/>
  <c r="G84" s="1"/>
  <c r="F1275" i="2"/>
  <c r="F1277" s="1"/>
  <c r="F1192"/>
  <c r="F1194" s="1"/>
  <c r="F83" i="3" s="1"/>
  <c r="G83" s="1"/>
  <c r="F1260" i="2"/>
  <c r="F1262" s="1"/>
  <c r="F1263" s="1"/>
  <c r="F1264" s="1"/>
  <c r="F11" i="3"/>
  <c r="G11" s="1"/>
  <c r="F1176" i="2"/>
  <c r="F1178" s="1"/>
  <c r="F1241"/>
  <c r="F1243" s="1"/>
  <c r="F1244" s="1"/>
  <c r="F1245" s="1"/>
  <c r="F81"/>
  <c r="F82" s="1"/>
  <c r="F13" i="3"/>
  <c r="G13" s="1"/>
  <c r="F98" i="2"/>
  <c r="F99" s="1"/>
  <c r="F1350"/>
  <c r="F846"/>
  <c r="F848" s="1"/>
  <c r="F67" i="3" s="1"/>
  <c r="G67" s="1"/>
  <c r="F809" i="2"/>
  <c r="F811" s="1"/>
  <c r="F829"/>
  <c r="F832" s="1"/>
  <c r="F611"/>
  <c r="F389"/>
  <c r="F391" s="1"/>
  <c r="F49" i="3" s="1"/>
  <c r="G49" s="1"/>
  <c r="F428" i="2"/>
  <c r="F430" s="1"/>
  <c r="F45" i="3" s="1"/>
  <c r="G45" s="1"/>
  <c r="F409" i="2"/>
  <c r="F411" s="1"/>
  <c r="F46" i="3"/>
  <c r="G46" s="1"/>
  <c r="F508" i="2"/>
  <c r="F509" s="1"/>
  <c r="F486"/>
  <c r="F487" s="1"/>
  <c r="F47" i="3"/>
  <c r="G47" s="1"/>
  <c r="F462" i="2"/>
  <c r="F464" s="1"/>
  <c r="F365"/>
  <c r="F367" s="1"/>
  <c r="F342"/>
  <c r="F344" s="1"/>
  <c r="F320"/>
  <c r="F321" s="1"/>
  <c r="F322" s="1"/>
  <c r="F290"/>
  <c r="F293" s="1"/>
  <c r="F151"/>
  <c r="F153" s="1"/>
  <c r="F267"/>
  <c r="F269" s="1"/>
  <c r="F249"/>
  <c r="F220"/>
  <c r="F222" s="1"/>
  <c r="F197"/>
  <c r="F200" s="1"/>
  <c r="F169"/>
  <c r="F171" s="1"/>
  <c r="F131"/>
  <c r="F133" s="1"/>
  <c r="G12" i="3"/>
  <c r="F62" i="2"/>
  <c r="F63" s="1"/>
  <c r="F548"/>
  <c r="F549" s="1"/>
  <c r="F550" s="1"/>
  <c r="E578" s="1"/>
  <c r="F578" s="1"/>
  <c r="F40"/>
  <c r="F41" s="1"/>
  <c r="F10" i="3"/>
  <c r="G10" s="1"/>
  <c r="F1136" i="2"/>
  <c r="F1138" s="1"/>
  <c r="F1106"/>
  <c r="F1107" s="1"/>
  <c r="F1088"/>
  <c r="F1089" s="1"/>
  <c r="F1021"/>
  <c r="F1023" s="1"/>
  <c r="F1047"/>
  <c r="F1049" s="1"/>
  <c r="F996"/>
  <c r="F998" s="1"/>
  <c r="F975"/>
  <c r="F977" s="1"/>
  <c r="F955"/>
  <c r="F957" s="1"/>
  <c r="F919"/>
  <c r="F921" s="1"/>
  <c r="F937"/>
  <c r="F939" s="1"/>
  <c r="F76" i="3" s="1"/>
  <c r="G76" s="1"/>
  <c r="F883" i="2"/>
  <c r="F885" s="1"/>
  <c r="F900"/>
  <c r="F902" s="1"/>
  <c r="F74" i="3" s="1"/>
  <c r="G74" s="1"/>
  <c r="F862" i="2"/>
  <c r="F864" s="1"/>
  <c r="F865" s="1"/>
  <c r="F866" s="1"/>
  <c r="F766"/>
  <c r="F768" s="1"/>
  <c r="F769" s="1"/>
  <c r="F770" s="1"/>
  <c r="F743"/>
  <c r="F745" s="1"/>
  <c r="F64" i="3" s="1"/>
  <c r="G64" s="1"/>
  <c r="F683" i="2" l="1"/>
  <c r="F684" s="1"/>
  <c r="F1375"/>
  <c r="F1376" s="1"/>
  <c r="F1308"/>
  <c r="F1310" s="1"/>
  <c r="F1068"/>
  <c r="F1069" s="1"/>
  <c r="E581"/>
  <c r="F581" s="1"/>
  <c r="F584" s="1"/>
  <c r="F585" s="1"/>
  <c r="E579"/>
  <c r="F579" s="1"/>
  <c r="F61" i="3"/>
  <c r="G61" s="1"/>
  <c r="F62"/>
  <c r="G62" s="1"/>
  <c r="F1195" i="2"/>
  <c r="F1196" s="1"/>
  <c r="F721"/>
  <c r="F722" s="1"/>
  <c r="G54" i="3"/>
  <c r="C12" i="6" s="1"/>
  <c r="F1162" i="2"/>
  <c r="F1163" s="1"/>
  <c r="F614"/>
  <c r="F615" s="1"/>
  <c r="F616" s="1"/>
  <c r="F1179"/>
  <c r="F1180" s="1"/>
  <c r="F646"/>
  <c r="F53" i="3" s="1"/>
  <c r="G53" s="1"/>
  <c r="F1210" i="2"/>
  <c r="F1211" s="1"/>
  <c r="F1278"/>
  <c r="F1279" s="1"/>
  <c r="G81" i="3"/>
  <c r="C18" i="6" s="1"/>
  <c r="F68" i="3"/>
  <c r="G68" s="1"/>
  <c r="E580" i="2"/>
  <c r="F580" s="1"/>
  <c r="F1351"/>
  <c r="F87" i="3"/>
  <c r="G87" s="1"/>
  <c r="F1352" i="2"/>
  <c r="F849"/>
  <c r="F850" s="1"/>
  <c r="F812"/>
  <c r="F813" s="1"/>
  <c r="F833"/>
  <c r="F834" s="1"/>
  <c r="F66" i="3"/>
  <c r="G66" s="1"/>
  <c r="G65" s="1"/>
  <c r="C15" i="6" s="1"/>
  <c r="F392" i="2"/>
  <c r="F393" s="1"/>
  <c r="F431"/>
  <c r="F432" s="1"/>
  <c r="F412"/>
  <c r="F413" s="1"/>
  <c r="F48" i="3"/>
  <c r="G48" s="1"/>
  <c r="F465" i="2"/>
  <c r="F466" s="1"/>
  <c r="F42" i="3"/>
  <c r="G42" s="1"/>
  <c r="G41" s="1"/>
  <c r="F39"/>
  <c r="G39" s="1"/>
  <c r="F368" i="2"/>
  <c r="F369" s="1"/>
  <c r="F345"/>
  <c r="F346" s="1"/>
  <c r="F36" i="3"/>
  <c r="G36" s="1"/>
  <c r="F35"/>
  <c r="G35" s="1"/>
  <c r="F58"/>
  <c r="G58" s="1"/>
  <c r="G57" s="1"/>
  <c r="C13" i="6" s="1"/>
  <c r="F22" i="3"/>
  <c r="G22" s="1"/>
  <c r="F17"/>
  <c r="G17" s="1"/>
  <c r="F294" i="2"/>
  <c r="F295" s="1"/>
  <c r="F34" i="3"/>
  <c r="G34" s="1"/>
  <c r="F154" i="2"/>
  <c r="F155" s="1"/>
  <c r="F270"/>
  <c r="F271" s="1"/>
  <c r="F28" i="3"/>
  <c r="G28" s="1"/>
  <c r="F32"/>
  <c r="G32" s="1"/>
  <c r="F27"/>
  <c r="G27" s="1"/>
  <c r="F250" i="2"/>
  <c r="F251" s="1"/>
  <c r="F223"/>
  <c r="F224" s="1"/>
  <c r="F24" i="3"/>
  <c r="G24" s="1"/>
  <c r="F21"/>
  <c r="G21" s="1"/>
  <c r="F201" i="2"/>
  <c r="F202" s="1"/>
  <c r="F18" i="3"/>
  <c r="G18" s="1"/>
  <c r="F23"/>
  <c r="G23" s="1"/>
  <c r="F29"/>
  <c r="G29" s="1"/>
  <c r="F33"/>
  <c r="G33" s="1"/>
  <c r="F172" i="2"/>
  <c r="F173" s="1"/>
  <c r="F134"/>
  <c r="F135" s="1"/>
  <c r="F16" i="3"/>
  <c r="G16" s="1"/>
  <c r="G9"/>
  <c r="C5" i="6" s="1"/>
  <c r="E5" s="1"/>
  <c r="F5" s="1"/>
  <c r="K11" i="4" s="1"/>
  <c r="F40" i="3"/>
  <c r="G40" s="1"/>
  <c r="F38"/>
  <c r="G38" s="1"/>
  <c r="F551" i="2"/>
  <c r="F552" s="1"/>
  <c r="F703"/>
  <c r="F704" s="1"/>
  <c r="F60" i="3"/>
  <c r="G60" s="1"/>
  <c r="F922" i="2"/>
  <c r="F923" s="1"/>
  <c r="F75" i="3"/>
  <c r="G75" s="1"/>
  <c r="F1050" i="2"/>
  <c r="F1051" s="1"/>
  <c r="F79" i="3"/>
  <c r="G79" s="1"/>
  <c r="E12" i="6"/>
  <c r="F12" s="1"/>
  <c r="K32" i="4" s="1"/>
  <c r="F1139" i="2"/>
  <c r="F1140" s="1"/>
  <c r="F1024"/>
  <c r="F1025" s="1"/>
  <c r="F978"/>
  <c r="F979" s="1"/>
  <c r="F999"/>
  <c r="F1000" s="1"/>
  <c r="F958"/>
  <c r="F959" s="1"/>
  <c r="F940"/>
  <c r="F941" s="1"/>
  <c r="F886"/>
  <c r="F887" s="1"/>
  <c r="F903"/>
  <c r="F904" s="1"/>
  <c r="F746"/>
  <c r="F747" s="1"/>
  <c r="G86" i="3" l="1"/>
  <c r="C19" i="6" s="1"/>
  <c r="E19" s="1"/>
  <c r="F19" s="1"/>
  <c r="K53" i="4" s="1"/>
  <c r="F1311" i="2"/>
  <c r="F1312" s="1"/>
  <c r="F70" i="3"/>
  <c r="G70" s="1"/>
  <c r="G69" s="1"/>
  <c r="C16" i="6" s="1"/>
  <c r="E16" s="1"/>
  <c r="F16" s="1"/>
  <c r="K44" i="4" s="1"/>
  <c r="G59" i="3"/>
  <c r="C14" i="6" s="1"/>
  <c r="E14" s="1"/>
  <c r="F14" s="1"/>
  <c r="K38" i="4" s="1"/>
  <c r="E18" i="6"/>
  <c r="F18" s="1"/>
  <c r="K50" i="4" s="1"/>
  <c r="XDN41" i="3"/>
  <c r="C9" i="6"/>
  <c r="E9" s="1"/>
  <c r="F9" s="1"/>
  <c r="K23" i="4" s="1"/>
  <c r="F583" i="2"/>
  <c r="F586" s="1"/>
  <c r="F44" i="3" s="1"/>
  <c r="G44" s="1"/>
  <c r="G43" s="1"/>
  <c r="C10" i="6" s="1"/>
  <c r="E10" s="1"/>
  <c r="F10" s="1"/>
  <c r="K26" i="4" s="1"/>
  <c r="F52" i="3"/>
  <c r="G52" s="1"/>
  <c r="G50" s="1"/>
  <c r="C11" i="6" s="1"/>
  <c r="F647" i="2"/>
  <c r="F648" s="1"/>
  <c r="F1353"/>
  <c r="G25" i="3"/>
  <c r="C7" i="6" s="1"/>
  <c r="E7" s="1"/>
  <c r="F7" s="1"/>
  <c r="K17" i="4" s="1"/>
  <c r="G14" i="3"/>
  <c r="C6" i="6" s="1"/>
  <c r="E6" s="1"/>
  <c r="F6" s="1"/>
  <c r="K14" i="4" s="1"/>
  <c r="G37" i="3"/>
  <c r="C8" i="6" s="1"/>
  <c r="E8" s="1"/>
  <c r="F8" s="1"/>
  <c r="K20" i="4" s="1"/>
  <c r="G72" i="3"/>
  <c r="C17" i="6" s="1"/>
  <c r="E32" i="4"/>
  <c r="J11"/>
  <c r="G11"/>
  <c r="I11"/>
  <c r="H11"/>
  <c r="F11"/>
  <c r="E11"/>
  <c r="D11"/>
  <c r="I32"/>
  <c r="G32"/>
  <c r="J32"/>
  <c r="G23"/>
  <c r="D32"/>
  <c r="H32"/>
  <c r="F32"/>
  <c r="I53" l="1"/>
  <c r="G53"/>
  <c r="H53"/>
  <c r="D53"/>
  <c r="F53"/>
  <c r="E53"/>
  <c r="J53"/>
  <c r="G44"/>
  <c r="F44"/>
  <c r="I44"/>
  <c r="J44"/>
  <c r="D44"/>
  <c r="H44"/>
  <c r="E44"/>
  <c r="G50"/>
  <c r="J50"/>
  <c r="D50"/>
  <c r="H50"/>
  <c r="E50"/>
  <c r="F50"/>
  <c r="I50"/>
  <c r="H38"/>
  <c r="D23"/>
  <c r="G38"/>
  <c r="I38"/>
  <c r="I23"/>
  <c r="E38"/>
  <c r="J38"/>
  <c r="F23"/>
  <c r="J23"/>
  <c r="D38"/>
  <c r="H23"/>
  <c r="F38"/>
  <c r="E23"/>
  <c r="E17" i="6"/>
  <c r="F17" s="1"/>
  <c r="K47" i="4" s="1"/>
  <c r="F17"/>
  <c r="D17"/>
  <c r="E17"/>
  <c r="G17"/>
  <c r="H17"/>
  <c r="F587" i="2"/>
  <c r="F588" s="1"/>
  <c r="G91" i="3"/>
  <c r="G20" i="4"/>
  <c r="I20"/>
  <c r="J20"/>
  <c r="H20"/>
  <c r="E20"/>
  <c r="F20"/>
  <c r="D20"/>
  <c r="E13" i="6"/>
  <c r="F13" s="1"/>
  <c r="K35" i="4" s="1"/>
  <c r="G14"/>
  <c r="D14"/>
  <c r="F14"/>
  <c r="E14"/>
  <c r="H14"/>
  <c r="G26"/>
  <c r="J26"/>
  <c r="I26"/>
  <c r="F26"/>
  <c r="H26"/>
  <c r="E26"/>
  <c r="D26"/>
  <c r="E15" i="6"/>
  <c r="F15" s="1"/>
  <c r="K41" i="4" s="1"/>
  <c r="I47" l="1"/>
  <c r="J47"/>
  <c r="G47"/>
  <c r="E47"/>
  <c r="H47"/>
  <c r="D47"/>
  <c r="F47"/>
  <c r="G35"/>
  <c r="I35"/>
  <c r="J35"/>
  <c r="F35"/>
  <c r="D35"/>
  <c r="H35"/>
  <c r="E35"/>
  <c r="G92" i="3"/>
  <c r="G93" s="1"/>
  <c r="E11" i="6"/>
  <c r="E21" s="1"/>
  <c r="C21"/>
  <c r="D16" l="1"/>
  <c r="D19"/>
  <c r="D18"/>
  <c r="D17"/>
  <c r="F11"/>
  <c r="D6"/>
  <c r="D10"/>
  <c r="D14"/>
  <c r="D21"/>
  <c r="D9"/>
  <c r="D13"/>
  <c r="D8"/>
  <c r="D12"/>
  <c r="D5"/>
  <c r="D7"/>
  <c r="D15"/>
  <c r="C22"/>
  <c r="C23" s="1"/>
  <c r="D11"/>
  <c r="J41" i="4"/>
  <c r="I41"/>
  <c r="H41"/>
  <c r="F41"/>
  <c r="D41"/>
  <c r="G41"/>
  <c r="E41"/>
  <c r="F21" i="6" l="1"/>
  <c r="K29" i="4"/>
  <c r="K57" s="1"/>
  <c r="G29" l="1"/>
  <c r="G57" s="1"/>
  <c r="J29"/>
  <c r="J57" s="1"/>
  <c r="I29"/>
  <c r="I57" s="1"/>
  <c r="F29"/>
  <c r="F57" s="1"/>
  <c r="E29"/>
  <c r="E57" s="1"/>
  <c r="H29"/>
  <c r="H57" s="1"/>
  <c r="D29"/>
  <c r="D57" l="1"/>
  <c r="D58" s="1"/>
  <c r="E58" s="1"/>
  <c r="F58" s="1"/>
  <c r="G58" s="1"/>
  <c r="H58" s="1"/>
  <c r="I58" s="1"/>
  <c r="J58" s="1"/>
</calcChain>
</file>

<file path=xl/comments1.xml><?xml version="1.0" encoding="utf-8"?>
<comments xmlns="http://schemas.openxmlformats.org/spreadsheetml/2006/main">
  <authors>
    <author/>
  </authors>
  <commentList>
    <comment ref="K8" authorId="0">
      <text>
        <r>
          <rPr>
            <sz val="10"/>
            <color rgb="FF000000"/>
            <rFont val="Times New Roman"/>
            <family val="1"/>
          </rPr>
          <t>O valor deve ser igual a 100%, se diferente verifique os valores de percentual de modo que o somatório seja 100%</t>
        </r>
      </text>
    </comment>
    <comment ref="C9" authorId="0">
      <text>
        <r>
          <rPr>
            <sz val="10"/>
            <color rgb="FF000000"/>
            <rFont val="Times New Roman"/>
            <family val="1"/>
          </rPr>
          <t>Inserir a porcentagem de execução do serviço nesta linha, o somatório dos valores digitados deve ser 100%</t>
        </r>
      </text>
    </comment>
  </commentList>
</comments>
</file>

<file path=xl/sharedStrings.xml><?xml version="1.0" encoding="utf-8"?>
<sst xmlns="http://schemas.openxmlformats.org/spreadsheetml/2006/main" count="2832" uniqueCount="1168">
  <si>
    <t>INSUMOS PARA CONSTRUÇÃO CIVIL</t>
  </si>
  <si>
    <t>Informe Abaixo, Os valores da Mão-de-Obra Praticada, e em seguida os insumos:</t>
  </si>
  <si>
    <t>Atenção: Preencher os espaços destacados em azul.</t>
  </si>
  <si>
    <t>MDO1( Servente, ajudante, etc)</t>
  </si>
  <si>
    <t>R$/h</t>
  </si>
  <si>
    <t>$$$$$$$$$$ COMPOSIÇÃO DE CUSTOS PARA CONSTRUÇÃO CIVIL $$$$$$$$$$</t>
  </si>
  <si>
    <t>MDO2(Mão de obra especializada)</t>
  </si>
  <si>
    <t>Leis sociais</t>
  </si>
  <si>
    <t>(%)</t>
  </si>
  <si>
    <t>BDI</t>
  </si>
  <si>
    <t>I   N   S   U   M   O   S</t>
  </si>
  <si>
    <t>UNID</t>
  </si>
  <si>
    <t>PREÇO (R$)</t>
  </si>
  <si>
    <t>EDITAL:</t>
  </si>
  <si>
    <t>OBJETO:</t>
  </si>
  <si>
    <t>LOCAL :</t>
  </si>
  <si>
    <t>01. Aglomerantes</t>
  </si>
  <si>
    <t>DATA:</t>
  </si>
  <si>
    <t>Cimento Portland 320</t>
  </si>
  <si>
    <t>kg</t>
  </si>
  <si>
    <t>S   E   R   V   I   Ç   O   S</t>
  </si>
  <si>
    <t>Unid</t>
  </si>
  <si>
    <t>Consumo</t>
  </si>
  <si>
    <t>Cimecal</t>
  </si>
  <si>
    <t>Cimento branco</t>
  </si>
  <si>
    <t>Preço Unitário</t>
  </si>
  <si>
    <t>Cal hidratada</t>
  </si>
  <si>
    <t>Cal megaó</t>
  </si>
  <si>
    <t>Preço Total</t>
  </si>
  <si>
    <t>Gesso em pó</t>
  </si>
  <si>
    <t>Argamassa colante</t>
  </si>
  <si>
    <t>Rejunte impermeável</t>
  </si>
  <si>
    <t>Argamassa colante C-2</t>
  </si>
  <si>
    <t>Argamassa cimento e areia traço t-1 (1:3) - 1 saco cimento 50kg / 3 padiolas areia dim. 0.35 x 0.45 x 0.23 m - Confecção mecânica e transporte</t>
  </si>
  <si>
    <t>m³</t>
  </si>
  <si>
    <t>02. Agregados</t>
  </si>
  <si>
    <t>Granilite</t>
  </si>
  <si>
    <t>Agregado de alta resistência -DUBERTON</t>
  </si>
  <si>
    <t>(m²)</t>
  </si>
  <si>
    <t>Cascalhinho</t>
  </si>
  <si>
    <t>Brita Ø 19mm</t>
  </si>
  <si>
    <t>Brita Ø 25mm</t>
  </si>
  <si>
    <t>Brita calcária</t>
  </si>
  <si>
    <t>Pedra rachão  granítica</t>
  </si>
  <si>
    <t>m2</t>
  </si>
  <si>
    <t>Pedra Rachinha</t>
  </si>
  <si>
    <t>m²</t>
  </si>
  <si>
    <t xml:space="preserve">Pedra Portuguesa ou Catuama </t>
  </si>
  <si>
    <t>Areia fina</t>
  </si>
  <si>
    <t>Areia média</t>
  </si>
  <si>
    <t>Areia grossa</t>
  </si>
  <si>
    <t>Areia p/ aterro</t>
  </si>
  <si>
    <t>Saibro/ Barro</t>
  </si>
  <si>
    <t>Paralelepípedo</t>
  </si>
  <si>
    <t>un</t>
  </si>
  <si>
    <t>Meio fio granítico</t>
  </si>
  <si>
    <t>Pedra calcária</t>
  </si>
  <si>
    <t>Meio fio concreto pré-moldado (0,12x0,30x1,00m)</t>
  </si>
  <si>
    <t>m</t>
  </si>
  <si>
    <t>Pedra granítica</t>
  </si>
  <si>
    <t>03. Tijolos, Telhas Cerâmicas, Blocos e Elementos Vazados de Concreto</t>
  </si>
  <si>
    <t>Tijolo aparente de 2 furos (67und/m2)</t>
  </si>
  <si>
    <t>Tijolo ceramico de 6 furos</t>
  </si>
  <si>
    <t>Tijolo cerâmico de 8 furos</t>
  </si>
  <si>
    <t>Custo do material</t>
  </si>
  <si>
    <t>Tijolo manual</t>
  </si>
  <si>
    <t>Telha cerâmica tipo canal  1ª</t>
  </si>
  <si>
    <t xml:space="preserve">Elemento de vidro (19x19)cm </t>
  </si>
  <si>
    <t>mão de Obra</t>
  </si>
  <si>
    <t xml:space="preserve">Elemento vazado de cimento (20x20)cm </t>
  </si>
  <si>
    <t>Bloco de vidro vazado</t>
  </si>
  <si>
    <t>Ladrilhos hidráulicos em cimento (20x20)cm</t>
  </si>
  <si>
    <t xml:space="preserve">Leis Sociais </t>
  </si>
  <si>
    <t>Ladrilhos hidráulicos em cimento (30x30)cm</t>
  </si>
  <si>
    <t>Ladrilhos hidráulicos em cimento - m²</t>
  </si>
  <si>
    <t xml:space="preserve">Bloco de gesso </t>
  </si>
  <si>
    <t>SUBTOTAL (R$)</t>
  </si>
  <si>
    <t>04. Madeira Serrada</t>
  </si>
  <si>
    <t>Pontalete 3"x 3"</t>
  </si>
  <si>
    <t>Pontalete de madeira mista 3"x 3"</t>
  </si>
  <si>
    <t>Tábua p/ construção 1"x12"</t>
  </si>
  <si>
    <t>Tábua p/ construção 10cm</t>
  </si>
  <si>
    <t>Tábua p/ construção de 30cm</t>
  </si>
  <si>
    <t>TOTAL (R$)</t>
  </si>
  <si>
    <t>Linha de madeira massaranduba 3"x2"</t>
  </si>
  <si>
    <t>Linha de madeira massaranduba 3"x 3"</t>
  </si>
  <si>
    <t>Linha de madeira massaranduba 3"x 4"</t>
  </si>
  <si>
    <t>Linha de madeira massaranduba 3" x 5"</t>
  </si>
  <si>
    <t>Linha de madeira 3"x 6"</t>
  </si>
  <si>
    <t>Linha de madeira 3"x 7"</t>
  </si>
  <si>
    <t>Ripa</t>
  </si>
  <si>
    <t>Caibro</t>
  </si>
  <si>
    <t>Madeira serrada</t>
  </si>
  <si>
    <t>Madeira serrada de lei (massaranduba)</t>
  </si>
  <si>
    <t>* 27/062006</t>
  </si>
  <si>
    <t>Sarrafo de pinho 1" x 4"p/ construção</t>
  </si>
  <si>
    <t>05. Lixas</t>
  </si>
  <si>
    <t>Lixa para madeira</t>
  </si>
  <si>
    <t>fl</t>
  </si>
  <si>
    <t>Lixa para ferro</t>
  </si>
  <si>
    <t>Lixa d'água</t>
  </si>
  <si>
    <t>Lixa nº 100</t>
  </si>
  <si>
    <t>06. Compensados para formas</t>
  </si>
  <si>
    <t>Madeirite de 6mm</t>
  </si>
  <si>
    <t>Madeirite de 12mm - resinado</t>
  </si>
  <si>
    <t xml:space="preserve">Compensado de 15mm </t>
  </si>
  <si>
    <t>07. Aços para concreto armado e arames</t>
  </si>
  <si>
    <t>Aço CA 50 (médio)</t>
  </si>
  <si>
    <t>Aço CA 60 (médio)</t>
  </si>
  <si>
    <t>Aço CA 50 (grosso)</t>
  </si>
  <si>
    <t>Aço CA 60 (fino)</t>
  </si>
  <si>
    <t>Arame galvanizado 16 AWG</t>
  </si>
  <si>
    <t>Arame galvanizado 18 AWG</t>
  </si>
  <si>
    <t>Arame recozido 18 AWG</t>
  </si>
  <si>
    <t>Tubo de ferro galvanizado leve com costura c/rosca BSP 2", e=2,65mm, l=6000mm NB$R 8261</t>
  </si>
  <si>
    <t>Cantoneira de aço perfil U 6" x 3/16"</t>
  </si>
  <si>
    <t>Metalon 25x25mm</t>
  </si>
  <si>
    <t>Chapa lisa de 1/8"</t>
  </si>
  <si>
    <t>Cabo de aço 5/16"</t>
  </si>
  <si>
    <t>08. Pregos</t>
  </si>
  <si>
    <t>Prego 15 x 15</t>
  </si>
  <si>
    <t>Prego 18 x 27</t>
  </si>
  <si>
    <t>Prego 3/8"</t>
  </si>
  <si>
    <t>Prego ferro galvanizado para telhas de fibrocimento</t>
  </si>
  <si>
    <t>Prego 2 ½" x 10</t>
  </si>
  <si>
    <t>Gancho de fixação de canaleta/kalheta 49</t>
  </si>
  <si>
    <t xml:space="preserve">un </t>
  </si>
  <si>
    <t>09. Esquadrias de ferro e afins</t>
  </si>
  <si>
    <t>Chapa de ferro virado para portão</t>
  </si>
  <si>
    <t>Portão em tubo de ferro galvanizado de 2"e tela de 1" ( de giro)</t>
  </si>
  <si>
    <t>Estrutura metálica c/ platibanda e pintura</t>
  </si>
  <si>
    <t>Estrutura em treliça p/ telha de alumínio</t>
  </si>
  <si>
    <t>Basculante de ferro em  chapa 3/4x1/8"</t>
  </si>
  <si>
    <t>Porta de ferro tipo basculante em chapa de 3/4x1/8"</t>
  </si>
  <si>
    <t>mª</t>
  </si>
  <si>
    <t>Gradil de ferro chapa 3/4 x 1/8"</t>
  </si>
  <si>
    <t>Folha de zinco 2,00x1,00m</t>
  </si>
  <si>
    <t>h</t>
  </si>
  <si>
    <t>Ferragem para telhados tipo chapa de emenda de ferro (Peso: 0,57 kg / espessura: 1/4" / comprimento 500,00mm, largura: 4")</t>
  </si>
  <si>
    <t>Eletrodo OK 7018</t>
  </si>
  <si>
    <t>10. Esquadrias de Alumínio</t>
  </si>
  <si>
    <t xml:space="preserve">Caixilho de alumínio </t>
  </si>
  <si>
    <t>Porta de alumínio completa</t>
  </si>
  <si>
    <t>Porta de alumínio tipo veneziana p/ WC (0,70x1,80)c/ ferragens</t>
  </si>
  <si>
    <t>Esquadrias de alumínio maximar c/ bandeira</t>
  </si>
  <si>
    <t>Esquadrias de alumínio tipo boca de lobo</t>
  </si>
  <si>
    <t>11. Telhas, acessórios, calhas e cx d'água</t>
  </si>
  <si>
    <t>Telha de alumínio trapezoidal  0,5mm</t>
  </si>
  <si>
    <t>Telha de fibrocimento ondulada c/ 6mm</t>
  </si>
  <si>
    <t>Telha de fibrocimento maxiplac</t>
  </si>
  <si>
    <t>Telha de fibrocimento tipo calhetão</t>
  </si>
  <si>
    <t>Telha de fibrocimento tipo canaleta/kalheta 49</t>
  </si>
  <si>
    <t>Cumeeira de fibro cimento de 6mm</t>
  </si>
  <si>
    <t>Cumeeira de fibro cimento de 5mm</t>
  </si>
  <si>
    <t>Conjunto de vedação elástica p/ telha fibrocimento</t>
  </si>
  <si>
    <t>Parafuso de fixação p/ telha de alumínio trapezoidal</t>
  </si>
  <si>
    <t xml:space="preserve">Parafuso de fixação p/ telha fibrocimento </t>
  </si>
  <si>
    <t>Calha de PVC para coberta</t>
  </si>
  <si>
    <t>Calha de zinco tipo lençol (bobina)</t>
  </si>
  <si>
    <t>Caixa d'água fibrocimento de    500 l</t>
  </si>
  <si>
    <t>Caixa d'água fibrocimento de 1.000 l</t>
  </si>
  <si>
    <t>Telha de policarbonato fume de 6,00mm</t>
  </si>
  <si>
    <t>12. Tintas, Vernizes e Massas</t>
  </si>
  <si>
    <t>Textura acrílica</t>
  </si>
  <si>
    <t>l</t>
  </si>
  <si>
    <t>Tinta acrílica para interiores</t>
  </si>
  <si>
    <t>Tinta látex p/ exterior</t>
  </si>
  <si>
    <t>Tinta látex para interior</t>
  </si>
  <si>
    <t>Tinta epoxi</t>
  </si>
  <si>
    <t>Fundo branco fosco</t>
  </si>
  <si>
    <t>Tinta a óleo</t>
  </si>
  <si>
    <t>Tinta alumínio</t>
  </si>
  <si>
    <t>Esmalte sintético</t>
  </si>
  <si>
    <t>Primer anti-ferrugem</t>
  </si>
  <si>
    <t>Aguarras mineral</t>
  </si>
  <si>
    <t>Solvente</t>
  </si>
  <si>
    <t>Hidracor</t>
  </si>
  <si>
    <t>Liquibrilho</t>
  </si>
  <si>
    <t>Líquido selador</t>
  </si>
  <si>
    <t>gl</t>
  </si>
  <si>
    <t>Líquido preparador p/ pintura</t>
  </si>
  <si>
    <t>Verniz</t>
  </si>
  <si>
    <t>Massa acrílica</t>
  </si>
  <si>
    <t>Massa PVA</t>
  </si>
  <si>
    <t>Massa a base de óleo de vidraceiro</t>
  </si>
  <si>
    <t>Imunizante penetrol cupim p/ madeiras</t>
  </si>
  <si>
    <t>Silicone incolor</t>
  </si>
  <si>
    <t>Removedor de pintura à óleo ou esmalte</t>
  </si>
  <si>
    <t>Tinta acrílica</t>
  </si>
  <si>
    <t>Líquido Acrílico selador</t>
  </si>
  <si>
    <t>Resina acrílica concentrada - Hidronorte</t>
  </si>
  <si>
    <t>Tinta acrílica para piso</t>
  </si>
  <si>
    <t>13. Esquadrias de Madeira e Marcenaria</t>
  </si>
  <si>
    <t>Alizares de madeira</t>
  </si>
  <si>
    <t>Eucatex</t>
  </si>
  <si>
    <t>Janela de madeira de lei   (1,00x1,00)m</t>
  </si>
  <si>
    <t>Janela de madeira de lei  c/ moldura e vidro</t>
  </si>
  <si>
    <t>Fórmica fosca</t>
  </si>
  <si>
    <t>Fórmica p/ quadro de giz</t>
  </si>
  <si>
    <t>Cola fórmica</t>
  </si>
  <si>
    <t>Cola branca</t>
  </si>
  <si>
    <t>Forra de madeira (massaranduba)</t>
  </si>
  <si>
    <t>Porta de madeira lisa prensada 0,60x2,10m</t>
  </si>
  <si>
    <t>Porta de madeira lisa prensada 0,70x2,10</t>
  </si>
  <si>
    <t>Porta de madeira lisa prensada 0,80x2,10m</t>
  </si>
  <si>
    <t>Porta almofadada de madeira de lei (0,80x2,10)m</t>
  </si>
  <si>
    <t>Porta almofadada de madeira de lei (0,90x2,10)m</t>
  </si>
  <si>
    <t>Porta almofadada de madeira de lei (1,20x2,10)m</t>
  </si>
  <si>
    <t>Porta almofadada de madeira de lei (2,00x2,10)m</t>
  </si>
  <si>
    <t>Porta com moldura para vidro em massaranduba 0,80mx2,10m</t>
  </si>
  <si>
    <t>und</t>
  </si>
  <si>
    <t>Porta de PVC (0,80x2,10m)c/ ferragens</t>
  </si>
  <si>
    <t>Perfil de alumínio</t>
  </si>
  <si>
    <t xml:space="preserve">Painel em PVC </t>
  </si>
  <si>
    <t>Divisoria de Gesso</t>
  </si>
  <si>
    <t>Placa de granito polido, cinza andorinha,  e = 3cm</t>
  </si>
  <si>
    <t>Chapuz de madeira, 2,5 x 10 x 10cm</t>
  </si>
  <si>
    <t>Porta de madeira, tipo ficha 0,90 x 2,10m</t>
  </si>
  <si>
    <t>Batente em madeira de lei l=0,14m</t>
  </si>
  <si>
    <t>Janela basculante, madeira de lei, tipo pivotante</t>
  </si>
  <si>
    <t>Janela fixa com moldura em madeira de lei massaranduba</t>
  </si>
  <si>
    <t>haste inox para abertura de basculante</t>
  </si>
  <si>
    <t>Janela em madeira veneziana</t>
  </si>
  <si>
    <t>Bandeira de porta e janelas c/ moldura retang. Inclusive vidros</t>
  </si>
  <si>
    <t>14. Instalações hidro-sanitárias</t>
  </si>
  <si>
    <t>Adesivo PVC</t>
  </si>
  <si>
    <t>Abraçadeira de ferro p/tubo de descida d'águas de 100mm</t>
  </si>
  <si>
    <t>Anel de borracha p/ bacia sanitária</t>
  </si>
  <si>
    <t>Armário de embutir 45x60cm c/ espelho</t>
  </si>
  <si>
    <t>Bolsa de borracha de 1 1/2"p/ bacia</t>
  </si>
  <si>
    <t>Bacia sanitária branca (comercial) c/ paraf. de fix.</t>
  </si>
  <si>
    <t>Bacia sanitária infantil</t>
  </si>
  <si>
    <t xml:space="preserve">Bacia sanitária c/ cx de descarga acoplada </t>
  </si>
  <si>
    <t>Balcão de inox c/ 1,50m</t>
  </si>
  <si>
    <t>Balcão de inox c/ 2,00m</t>
  </si>
  <si>
    <t>Balcão de resina c/ 1,50m c/ uma cuba</t>
  </si>
  <si>
    <t>Balcão pré moldado de granilite c/ 1,50m c/ uma cuba</t>
  </si>
  <si>
    <t>Boia para caixa d'agua ½"</t>
  </si>
  <si>
    <t>Boia para caixa d'agua ¾"</t>
  </si>
  <si>
    <t>Caixa p/ mangueira c/ tampa  0,75x0,45x0,17m</t>
  </si>
  <si>
    <t>Caixa de descarga plástica de sobrepor</t>
  </si>
  <si>
    <t>Caixa de descarga de embutir de fibro cimento (cromada)</t>
  </si>
  <si>
    <t>Chuveiro com haste plástico</t>
  </si>
  <si>
    <t>Cuba de aço inox com válvula</t>
  </si>
  <si>
    <t>Cuba de sobrepor louça</t>
  </si>
  <si>
    <t>Cabide de louça</t>
  </si>
  <si>
    <t>GESSEIRO COM ENCARGOS COMPLEMENTARES</t>
  </si>
  <si>
    <t>Engate plástico p/ lavatório  ½ "</t>
  </si>
  <si>
    <t>SINAPI 88269</t>
  </si>
  <si>
    <t>H</t>
  </si>
  <si>
    <t>Engate plástico p/ lavatório ¾"</t>
  </si>
  <si>
    <t>Engate plástico de 1 ½"</t>
  </si>
  <si>
    <t>Fita de vedação</t>
  </si>
  <si>
    <t>Flange de 3/4"</t>
  </si>
  <si>
    <t>SERVENTE COM ENCARGOS COMPLEMENTARES</t>
  </si>
  <si>
    <t>Joelho de PVC de ¾"  soldável</t>
  </si>
  <si>
    <t>Joelho de PVC de ½"  soldável</t>
  </si>
  <si>
    <t>Joelho 90º de PVC de 40mm p/ esgoto</t>
  </si>
  <si>
    <t>Joelho 90º de PVC de 50mm p/ esgoto</t>
  </si>
  <si>
    <t>ARAME GALVANIZADO 18 BWG, 1,24MM (0,009 KG/M)</t>
  </si>
  <si>
    <t>SINAPI 345</t>
  </si>
  <si>
    <t>KG</t>
  </si>
  <si>
    <t>Joelho 90º de PVC de 100mm p/ esgoto</t>
  </si>
  <si>
    <t>Joelho 90º de PVC de 75mm p/ esgoto</t>
  </si>
  <si>
    <t>Joelho 45º de PVC de 40mm p/ esgoto</t>
  </si>
  <si>
    <t>Joelho 45º de PVC de 50mm p/ esgoto</t>
  </si>
  <si>
    <t>GESSO</t>
  </si>
  <si>
    <t xml:space="preserve"> SINAPI 3315</t>
  </si>
  <si>
    <t>Joelho 45º de PVC de 100mm p/ esgoto</t>
  </si>
  <si>
    <t>Joelho 45º de PVC de 75mm p/ esgoto</t>
  </si>
  <si>
    <t>Lance de mangueira c/ 15m</t>
  </si>
  <si>
    <t>Lavatório de louça branca com coluna</t>
  </si>
  <si>
    <t>PLACA DE GESSO PARA FORRO, DE  *60 X 60* CM E ESPESSURA DE 12 MM (30 MM NAS BORDAS) SEM COLOCACAO</t>
  </si>
  <si>
    <t>Lavatório de louça branca sem coluna</t>
  </si>
  <si>
    <t>Luva de PVC de ¾"</t>
  </si>
  <si>
    <t>Luva de PVC de ½"</t>
  </si>
  <si>
    <t>Luva de PVC de 1 1/4" ( 40mm)</t>
  </si>
  <si>
    <t>Luva de PVC de  1 1/2" (50mm)</t>
  </si>
  <si>
    <t>Luva de PVC de 100mm</t>
  </si>
  <si>
    <t>Luva de PVC de 75mm</t>
  </si>
  <si>
    <t>Papeleira de louça</t>
  </si>
  <si>
    <t>Ralo sifonado 100mm PVC</t>
  </si>
  <si>
    <t>Ralo seco PVC</t>
  </si>
  <si>
    <t>SINAPI 4812</t>
  </si>
  <si>
    <t>Redução de PVC de 3/4 para 1/2"</t>
  </si>
  <si>
    <t>Registro de gaveta de 1/2"</t>
  </si>
  <si>
    <t>Registro de gaveta de 1 1/4</t>
  </si>
  <si>
    <t>Registro de passagem de 3/4</t>
  </si>
  <si>
    <t>Registro de gaveta de 3/4"</t>
  </si>
  <si>
    <t>Registro Globo angular de metal de  2 1/2"</t>
  </si>
  <si>
    <t>Sifão cromado de  2" p/ pia de cozinha</t>
  </si>
  <si>
    <t>Sifão plástico 1 1/2"</t>
  </si>
  <si>
    <t>Tampo plástico duplo p/ bacia sanitária</t>
  </si>
  <si>
    <t>Tampão cego de metal de 1 1/2" c/ corrente</t>
  </si>
  <si>
    <t>Te de PVC de 3/4 roscável</t>
  </si>
  <si>
    <t>Te de PVC de 100mm</t>
  </si>
  <si>
    <t>Tubo de PVC soldável p/ água 20mm ( 1/2")</t>
  </si>
  <si>
    <t>Tubo de PVC soldável p/ água 25mm ( ¾")</t>
  </si>
  <si>
    <t>Tubo de PVC soldável p/ água 40mm ( 1 1/4")</t>
  </si>
  <si>
    <t>Tubo de PVC soldável p/ água 50mm ( 1 1/2")</t>
  </si>
  <si>
    <t>Tubo de PVC soldável p/ água 75mm ( 2 1/2")</t>
  </si>
  <si>
    <t>Tubo de PVC soldável  p/ esgoto - 100mm</t>
  </si>
  <si>
    <t>Tubo de PVC soldável  p/ esgoto - 150mm</t>
  </si>
  <si>
    <t>Tubo de PVC soldável  p/ esgoto- 75mm</t>
  </si>
  <si>
    <t>Tubo de PVC soldável  p/ esgoto - 40mm</t>
  </si>
  <si>
    <t>Tubo de PVC soldável   p/ esgoto - 50mm</t>
  </si>
  <si>
    <t>Tubo CS  p/esgoto - 300mm</t>
  </si>
  <si>
    <t>Tubo CS  p/esgoto - 400mm</t>
  </si>
  <si>
    <t>Tubo CS p/ esgoto - 500mm</t>
  </si>
  <si>
    <t>Tubo CS p/ esgoto - 600mm</t>
  </si>
  <si>
    <t>Recipiente p/ sabonete liquido sobrepor</t>
  </si>
  <si>
    <t>Saboneteira de louça</t>
  </si>
  <si>
    <t>Válvula americana p/  bancada de inox</t>
  </si>
  <si>
    <t xml:space="preserve">Válvula plástica 1" para  lavatório e pia </t>
  </si>
  <si>
    <t>Registro de esfera 3/4"</t>
  </si>
  <si>
    <t>Adapatador soldável curto c/ bolsa e rosca p/ registro 20x1/2"</t>
  </si>
  <si>
    <t>Adapatador soldável curto c/ bolsa e rosca p/ registro 25x3/4"</t>
  </si>
  <si>
    <t>Solução limpadora</t>
  </si>
  <si>
    <t>8.6 - REVESTIMENTO CERÂMICO PARA PISO COM PLACAS TIPO GRÊS DE DIMENSÕES 45X45 CM APLICADA EM AMBIENTES DE ÁREA MAIOR QUE 10 M2</t>
  </si>
  <si>
    <t>Bucha de redução PVC soldável curta 25mm-20mm</t>
  </si>
  <si>
    <t>Caixa sifonada PVC 150x150x50mm</t>
  </si>
  <si>
    <t>Caixa sifonada PVC 100x140x50mm</t>
  </si>
  <si>
    <t>Válvula de escoamento p/ lavatório</t>
  </si>
  <si>
    <t>Joelho 90º PVC soldável c/ bucha de latão p/ água 20mmx1/2"</t>
  </si>
  <si>
    <t>Joelho 90º PVC soldável c/ rosca p/ água 25mmx3/4"</t>
  </si>
  <si>
    <t>Joelho 90º PVC soldável p/ água 20mm</t>
  </si>
  <si>
    <t>Joelho 90º PVC soldável p/ água 25mm</t>
  </si>
  <si>
    <t>Tê 90º PVC soldável c/ bucha de latão na bolsa central 20mmx1/2"</t>
  </si>
  <si>
    <t>Tê de redução 90º PVC soldável 25mm-20mm</t>
  </si>
  <si>
    <t>Tê sanitário PVC 100x50mm</t>
  </si>
  <si>
    <t>Tê sanitário PVC 50mm</t>
  </si>
  <si>
    <t>Ducha higiênica completa 1/2"</t>
  </si>
  <si>
    <t>Junção simples PVC p/ esgoto 100x50mm</t>
  </si>
  <si>
    <t>Junção simples PVC p/ esgoto 100mm</t>
  </si>
  <si>
    <t>Luva simples PVC p/ esgoto 100mm</t>
  </si>
  <si>
    <t>Luva simples PVC p/ esgoto 50mm</t>
  </si>
  <si>
    <t>15. Instalações Elétricas</t>
  </si>
  <si>
    <t>Abraçadeira de ferro de 3/4" p/inst. eletrica aparente</t>
  </si>
  <si>
    <t>Braço de tempo completo</t>
  </si>
  <si>
    <t>Barramento de cobre p/quadro de distribuição</t>
  </si>
  <si>
    <t>Caixa terminal tamanho N1 ( 100x100x50)</t>
  </si>
  <si>
    <t>Cabo CCI -2</t>
  </si>
  <si>
    <t>Cabo Multilan CAT 5E 24 AWG - 4PARES - UTILIZADO PARA INSTALAÇÃO DE MICROCOMPUTADORES</t>
  </si>
  <si>
    <t>Canaleta perfil "x" 20mmx10mmx2000mm</t>
  </si>
  <si>
    <t>Campainha escolar inclusive botão de cigarra</t>
  </si>
  <si>
    <t>Caixa de ferro 4x2</t>
  </si>
  <si>
    <t xml:space="preserve">Caixa tipo condulet </t>
  </si>
  <si>
    <t>Caixa PVC octogonal 4"x4"</t>
  </si>
  <si>
    <t>Caixa de sobrepor 4"x2" sistema "x"</t>
  </si>
  <si>
    <t>Curva p/ eletroduto de PVC PB - ¾"</t>
  </si>
  <si>
    <t>Curva p/ eletroduto de PVC PB - ½"</t>
  </si>
  <si>
    <t>Conjunto Arstop</t>
  </si>
  <si>
    <t>Cabo ANTIFLAN   6.0 mm2</t>
  </si>
  <si>
    <t>Conector p/ haste Ø 5/8"</t>
  </si>
  <si>
    <t>Cordoalha de cobre nú Ø 6,00mm²</t>
  </si>
  <si>
    <t>Disjuntor  monofásico 10-30 A</t>
  </si>
  <si>
    <t>Eletroduto PVC PB - 1/2"- Rosqueável</t>
  </si>
  <si>
    <t>Eletroduto PVC PB 3/4" -Rosqueável</t>
  </si>
  <si>
    <t>Eletroduto PVC- 1/2"- ponta e bolsa</t>
  </si>
  <si>
    <t>88316</t>
  </si>
  <si>
    <t>Eletroduto PVC- 3/4"- ponta e bolsa</t>
  </si>
  <si>
    <t>Eletroduto PVC- 1"- Rosqueável</t>
  </si>
  <si>
    <t>Eletroduto de ferro galvanizado de 1/2"</t>
  </si>
  <si>
    <t>PISO EM CERAMICA ESMALTADA EXTRA, PEI MAIOR OU IGUAL A 4, FORMATO MENOR OU IGUAL A 2025 CM2</t>
  </si>
  <si>
    <t>1287</t>
  </si>
  <si>
    <t>M2</t>
  </si>
  <si>
    <t>Fio anti-chama 1,5mm2</t>
  </si>
  <si>
    <t>Fio anti-chama 2,5mm2</t>
  </si>
  <si>
    <t>Fio anti-chama 4.0mm2</t>
  </si>
  <si>
    <t>Fio anti-chama 6.0mm2</t>
  </si>
  <si>
    <t>ARGAMASSA COLANTE AC I PARA CERAMICAS</t>
  </si>
  <si>
    <t>1381</t>
  </si>
  <si>
    <t>Fio para telefone CCI - 2</t>
  </si>
  <si>
    <t>Fita de autofusão</t>
  </si>
  <si>
    <t xml:space="preserve">Fita isolante </t>
  </si>
  <si>
    <t>Haste de ferro Cooperweld de 5/8x 3,00m</t>
  </si>
  <si>
    <t>REJUNTE COLORIDO, CIMENTICIO</t>
  </si>
  <si>
    <t>34357</t>
  </si>
  <si>
    <t>Interruptor de 1 seção simples c/ placa</t>
  </si>
  <si>
    <t>Interruptor de 1 seção simples e 1 tomada distanciada c/ placa</t>
  </si>
  <si>
    <t>Lâmpada incandescente de 100w</t>
  </si>
  <si>
    <t>Lâmpada fluorescente de 20/40W</t>
  </si>
  <si>
    <t>Lâmpada mista de 160w</t>
  </si>
  <si>
    <t>Lumunária tipo prato inclusive bocal</t>
  </si>
  <si>
    <t>Luminária comercial  - 1 x 20 w</t>
  </si>
  <si>
    <t>Luminária comercial  - 2 x 20w</t>
  </si>
  <si>
    <t>Luminária comercial  - 1 x 40w</t>
  </si>
  <si>
    <t>Luminária comercial  - 2 x 40w</t>
  </si>
  <si>
    <t>Luminária tipo tartaruga completa</t>
  </si>
  <si>
    <t>Luminária tipo Spot</t>
  </si>
  <si>
    <t>Luminária tipo Industrial</t>
  </si>
  <si>
    <t>Luminária para poste ornamental colonial de dupla pétala completa (incluindo 2 lâmpadas vapor de sódio 250w e 2 reatores)</t>
  </si>
  <si>
    <t>Nofuse  10 a 40 A</t>
  </si>
  <si>
    <t>Nofuse de 70 A</t>
  </si>
  <si>
    <t>Poste ornamental colonial de 3m</t>
  </si>
  <si>
    <t>Quadro de distribuição para 06 circuitos</t>
  </si>
  <si>
    <t>Quadro de distribuição p/ 12 circuitos</t>
  </si>
  <si>
    <t>Quadro de distribuição p/ 18 circuitos</t>
  </si>
  <si>
    <t>Quadro de medição Trifásico STDI</t>
  </si>
  <si>
    <t>Quadro de medição Trifásico STDE</t>
  </si>
  <si>
    <t>Reator 20/40w</t>
  </si>
  <si>
    <t>Rele foto elétrico</t>
  </si>
  <si>
    <t>Starter 20/40w</t>
  </si>
  <si>
    <t>Suporte c/ rabicho p/ lâmpada fluorescente</t>
  </si>
  <si>
    <t>par</t>
  </si>
  <si>
    <t>Suporte c/ rabicho p/ starter</t>
  </si>
  <si>
    <t xml:space="preserve">Tomada  c/ tres pinos  p/ computador </t>
  </si>
  <si>
    <t xml:space="preserve">Tomada de embutir p/ telefone </t>
  </si>
  <si>
    <t>Tomada de lógica perfil "x" com conector e placa</t>
  </si>
  <si>
    <t>Tomada de embutir simples</t>
  </si>
  <si>
    <t xml:space="preserve">Caixa PVC 4"x2" </t>
  </si>
  <si>
    <t>Disjuntor bipolar DR 10A In30mA</t>
  </si>
  <si>
    <t>16. Equipamentos / Ferramentas</t>
  </si>
  <si>
    <t>Aluguel de Vibrador de Imersão - 35/47</t>
  </si>
  <si>
    <t>mês</t>
  </si>
  <si>
    <t>Betoneira 320 litros</t>
  </si>
  <si>
    <t>Aluguel de Bancada de Serra c/ motor 5CV de alta rotação</t>
  </si>
  <si>
    <t>Aluguel de Serra Mármore(Makita)</t>
  </si>
  <si>
    <t>Bomba manual</t>
  </si>
  <si>
    <t>Bomba submersa ANAUGER de ¾ HP</t>
  </si>
  <si>
    <t>Energia Elétrica</t>
  </si>
  <si>
    <t>kwh</t>
  </si>
  <si>
    <t>Extintor CO2 - 10KG</t>
  </si>
  <si>
    <t>Extintor CO2 -  6 KG</t>
  </si>
  <si>
    <t>Item</t>
  </si>
  <si>
    <t>Ferramentas em geral</t>
  </si>
  <si>
    <t>vb</t>
  </si>
  <si>
    <t>Máquina p/  polimento piso granilite</t>
  </si>
  <si>
    <t>Compressor de ar reboc. Pot. 59,7 a 63, 4 KW - 7.1</t>
  </si>
  <si>
    <t xml:space="preserve">Rompedor de concreto pneumático c/ ponteiro 400 </t>
  </si>
  <si>
    <t>Material de Segurança EPI</t>
  </si>
  <si>
    <t>Capacete</t>
  </si>
  <si>
    <t>D i s c r i m i n a ç ã o</t>
  </si>
  <si>
    <t>Bota de couro</t>
  </si>
  <si>
    <t>Óculos de proteção</t>
  </si>
  <si>
    <t>17. Forros</t>
  </si>
  <si>
    <t>Forro de PVC, tipo lambril</t>
  </si>
  <si>
    <t>Placa de gesso 60 x 60 m</t>
  </si>
  <si>
    <t>Unid.</t>
  </si>
  <si>
    <t>Lambril de IPÊ para forro</t>
  </si>
  <si>
    <t>Quant.</t>
  </si>
  <si>
    <t>Tiro c/ pino para fixação</t>
  </si>
  <si>
    <t>Junta cordoada para vedaçao de forro de gesso</t>
  </si>
  <si>
    <t>18. Vidros</t>
  </si>
  <si>
    <t>Vidro canelado de 4mm</t>
  </si>
  <si>
    <t xml:space="preserve">Vidro liso de 3mm </t>
  </si>
  <si>
    <t xml:space="preserve">Vidro liso de 4mm </t>
  </si>
  <si>
    <t>Vidro liso de 6mm</t>
  </si>
  <si>
    <t>19. Ferragens</t>
  </si>
  <si>
    <t>Abraçadeira em chapa de ferro de 1/8"</t>
  </si>
  <si>
    <t>Cadeado 35mm</t>
  </si>
  <si>
    <t>Cantoneira inox para fixação de divisórias blindex/granito c/paraf.</t>
  </si>
  <si>
    <t>Dobradiça em metal cromado 3x 2 1/2"</t>
  </si>
  <si>
    <t>Dobradiça em metal cromado de 2 1/2"</t>
  </si>
  <si>
    <t>Dobradiça para moveis</t>
  </si>
  <si>
    <t>Dobradiça em latão cromado 3 ", para portas tipo vaivém</t>
  </si>
  <si>
    <t>Dobradiça em latão cromado 4 ", para portas tipo vaivém</t>
  </si>
  <si>
    <t>Dobradiça em ferro zincado  3 ", para portas tipo vaivém</t>
  </si>
  <si>
    <t>Dobradiça em ferro zincado  4 ", para portas tipo vaivém</t>
  </si>
  <si>
    <t>Fecho de encaixe</t>
  </si>
  <si>
    <t>M3</t>
  </si>
  <si>
    <t>Fechadura com cilindro em metal cromado de boa qualidade</t>
  </si>
  <si>
    <t>Fechadura p/ porta interna em metal cromado de boa qualidade</t>
  </si>
  <si>
    <t>Fechadura para wc tipo "Ocupado-livre"</t>
  </si>
  <si>
    <t>Ferrolho para Janelas cromado</t>
  </si>
  <si>
    <t>Bucha de nylon S - 8, c/ parafuso</t>
  </si>
  <si>
    <t>cj</t>
  </si>
  <si>
    <t>Bucha de nylon S-10, c/ parafuso</t>
  </si>
  <si>
    <t>Puxador de gaveta de móveis</t>
  </si>
  <si>
    <t>Torneira para lavatório</t>
  </si>
  <si>
    <t>Torneira longa p/ pia</t>
  </si>
  <si>
    <t>Ferrolho p/ portas</t>
  </si>
  <si>
    <t>20. Pisos, revestimentos e Impermeabilizantes</t>
  </si>
  <si>
    <t>Azulejo branco comercial 15 x 15 cm</t>
  </si>
  <si>
    <t>Cerâmica vitrificada  20x20cm - EXTRA</t>
  </si>
  <si>
    <t>Cerâmica vitrificada  10x10cm</t>
  </si>
  <si>
    <t>Cerâmica virtrificada 30x30cm PEI V</t>
  </si>
  <si>
    <t>Casquilho cerâmico</t>
  </si>
  <si>
    <t>Cola a base de NEOPRENE P/  assent. de piso vinílico</t>
  </si>
  <si>
    <t xml:space="preserve">kg </t>
  </si>
  <si>
    <t>Junta de PVC 4 x 9mm</t>
  </si>
  <si>
    <t>Manta asfáltica3mm</t>
  </si>
  <si>
    <t>manta asfaltica 4mm aluminizada</t>
  </si>
  <si>
    <t>Placa vinílica de 2,00mm, Paviflex</t>
  </si>
  <si>
    <t>Placa vinílica de 3,00mm, Paviflex</t>
  </si>
  <si>
    <t>Primer asfáltico</t>
  </si>
  <si>
    <t xml:space="preserve">l </t>
  </si>
  <si>
    <t>Sika 1</t>
  </si>
  <si>
    <t>Mastique MTB 310 ml</t>
  </si>
  <si>
    <t>Barra de transferência 25mm</t>
  </si>
  <si>
    <t>21. Pré-moldados</t>
  </si>
  <si>
    <t>Laje pre-moldada p/ piso</t>
  </si>
  <si>
    <t>Laje pre-moldada para forro</t>
  </si>
  <si>
    <t>Laje pre-moldada para piso com sobre carga 550kg/m2</t>
  </si>
  <si>
    <t>Laje pré moldada p/ piso tipo EPS c/ vão de 5,00m</t>
  </si>
  <si>
    <t>Caixa pré-moldada p/ar condicionado de 7000 BTU</t>
  </si>
  <si>
    <t>Caixa pré-moldada p/arcondicionado de 10000 BTU</t>
  </si>
  <si>
    <t>Caixa pré-moldada p/arcondicionado de 18000 BTU</t>
  </si>
  <si>
    <t>Pórtico pré-moldado</t>
  </si>
  <si>
    <t>Viga pré-moldada</t>
  </si>
  <si>
    <t>Pilare pré-moldado</t>
  </si>
  <si>
    <t>22. Diversos</t>
  </si>
  <si>
    <t>Ácido Muriatico</t>
  </si>
  <si>
    <t>ALVENARIA E VEDAÇÕES</t>
  </si>
  <si>
    <t>Transporte dematerial (laje)</t>
  </si>
  <si>
    <t>(m2)</t>
  </si>
  <si>
    <t>Benetrol</t>
  </si>
  <si>
    <t>Desmoldante</t>
  </si>
  <si>
    <t>Limpeza e esgotamento de fossa</t>
  </si>
  <si>
    <t>ca</t>
  </si>
  <si>
    <t>Óleo queimado</t>
  </si>
  <si>
    <t>Óleo de linhaça</t>
  </si>
  <si>
    <t>Placa indicativa</t>
  </si>
  <si>
    <t>Porta para box em acrílico de (0,6x2,10)m, c/ aro e ferragens</t>
  </si>
  <si>
    <t>Placa de bronze (0,40x0,60)m</t>
  </si>
  <si>
    <t>Transporte de bota-fora</t>
  </si>
  <si>
    <t>Verba p/ instalação da obra</t>
  </si>
  <si>
    <t>Verba p/ licença, placas e taxas</t>
  </si>
  <si>
    <t>Limpeza p/ entrega da obra</t>
  </si>
  <si>
    <t>Terra vegetal p/ grama</t>
  </si>
  <si>
    <t>Grama esmeralda em placas</t>
  </si>
  <si>
    <t>Película Insulfilm fumê aplicada</t>
  </si>
  <si>
    <t>Quadro escolar c/ porta giz e moldura em madeira (2/3 verde e 1/3 fórmica brilhante)</t>
  </si>
  <si>
    <t>Sabão em pó</t>
  </si>
  <si>
    <t>Vassoura de piaçava</t>
  </si>
  <si>
    <t>Caminhão guindauto 3,0t</t>
  </si>
  <si>
    <t>Ventilador de parede turbojet</t>
  </si>
  <si>
    <t>Palha de aço</t>
  </si>
  <si>
    <t>Escova com cerdas de aço</t>
  </si>
  <si>
    <t>Ventilador de teto turbojet</t>
  </si>
  <si>
    <t>23. Serviços</t>
  </si>
  <si>
    <t>Corte de árvore de grande porte</t>
  </si>
  <si>
    <t>Destroncamento de árvore de grande porte</t>
  </si>
  <si>
    <t>10.13 - KIT DE PORTA DE MADEIRA PARA PINTURA, SEMI-OCA (LEVE OU MÉDIA), PADRÃO MÉDIO, 90X210CM, ESPESSURA DE 3,5CM, ITENS INCLUSOS: DOBRADIÇAS, MONTAGEM E INSTALAÇÃO DO BATENTE, FECHADURA COM EXECUÇÃO DO FURO - FORNECIMENTO E INSTALAÇÃO.</t>
  </si>
  <si>
    <t>ADUELA / MARCO / BATENTE PARA PORTA DE 90X210CM, PADRÃO MÉDIO - FORNECIMENTO E MONTAGEM. AF_08/2015</t>
  </si>
  <si>
    <t>ESQUADRIAS METÁLICA</t>
  </si>
  <si>
    <t>SINAPI  90803</t>
  </si>
  <si>
    <t>PORTA DE MADEIRA PARA PINTURA, SEMI-OCA (LEVE OU MÉDIA), 90X210CM, ESPESSURA DE 3,5CM, INCLUSO DOBRADIÇAS - FORNECIMENTO E INSTALAÇÃO</t>
  </si>
  <si>
    <t>SINAPI  90823</t>
  </si>
  <si>
    <t>ALIZAR / GUARNIÇÃO DE 5X1,5CM PARA PORTA DE 90X210CM FIXADO COM PREGOS, PADRÃO MÉDIO - FORNECIMENTO E INSTALAÇÃO</t>
  </si>
  <si>
    <t>SINAPI 90829</t>
  </si>
  <si>
    <t>FECHADURA DE EMBUTIR COM CILINDRO, EXTERNA, COMPLETA, ACABAMENTO PADRÃO MÉDIO, INCLUSO EXECUÇÃO DE FURO - FORNECIMENTO E INSTALAÇÃO</t>
  </si>
  <si>
    <t>SINAPI 90830</t>
  </si>
  <si>
    <t>Custo  por metro quadrado</t>
  </si>
  <si>
    <t>ESQUADRIAS DE MADEIRA</t>
  </si>
  <si>
    <t>FORROS</t>
  </si>
  <si>
    <t>SINAPI 73986</t>
  </si>
  <si>
    <t>REVESTIMENTO</t>
  </si>
  <si>
    <t>(un)</t>
  </si>
  <si>
    <t>04440/ORSE</t>
  </si>
  <si>
    <t>Revestimento cerâmico para parede, 10 x 10 cm, Elizabeth, linha lux neve, aplicado com argamassa industrializada ac-ii, rejuntado, exclusive regularização de base ou emboço</t>
  </si>
  <si>
    <t>UN</t>
  </si>
  <si>
    <t>02454/ORSE</t>
  </si>
  <si>
    <t>Aluguel de andaime metálico tubular simples - aluguel diário por peça</t>
  </si>
  <si>
    <t>PAVIMENTAÇÃO</t>
  </si>
  <si>
    <t>CRONOGRAMA FÍSICO FINANCEIRO</t>
  </si>
  <si>
    <t>03190/ORSE</t>
  </si>
  <si>
    <t>Quadro de distribuição de embutir, com barramento, em chapa de aço, para até 75 disjuntores, 1200x600x120mm, exclusive disjuntores</t>
  </si>
  <si>
    <t>03189/ORSE</t>
  </si>
  <si>
    <t>93664/SINAPI</t>
  </si>
  <si>
    <t>Disjuntor bipolar tipo din, corrente nominal de 32a - fornecimento e instalação. af_04/2016</t>
  </si>
  <si>
    <t>07910/ORSE</t>
  </si>
  <si>
    <t>08003/ORSE</t>
  </si>
  <si>
    <t>08903/ORSE</t>
  </si>
  <si>
    <t>DISCRIMINAÇÃO</t>
  </si>
  <si>
    <t>07592/ORSE</t>
  </si>
  <si>
    <t>Luminária de sobrepor com aletas, para lâmpada fluorescente, 2 x 32w, ref. C-2359, da Lustres Projeto ou similar, completa</t>
  </si>
  <si>
    <t xml:space="preserve">              DIAS </t>
  </si>
  <si>
    <t>03299/ORSE</t>
  </si>
  <si>
    <t>08244/ORSE</t>
  </si>
  <si>
    <t>TOTAL</t>
  </si>
  <si>
    <t>%</t>
  </si>
  <si>
    <t>Und</t>
  </si>
  <si>
    <t>2284/SINAPI</t>
  </si>
  <si>
    <t>01.00</t>
  </si>
  <si>
    <t>SUBTOTAL   /M2</t>
  </si>
  <si>
    <t>DIAS</t>
  </si>
  <si>
    <t>R$</t>
  </si>
  <si>
    <t>PINTURA</t>
  </si>
  <si>
    <t>Ponto de tomada 2p+t de sobrepor, 10 A, de uso geral, ABNT, c/canaleta plastica 50x20mm,"Sistema X", inclusive aterramento</t>
  </si>
  <si>
    <t>02.00</t>
  </si>
  <si>
    <t>03.00</t>
  </si>
  <si>
    <t>Caixa sobrepor 4" x 2", sistema "x"</t>
  </si>
  <si>
    <t>00484/ORSE</t>
  </si>
  <si>
    <t>04.00</t>
  </si>
  <si>
    <t>05.00</t>
  </si>
  <si>
    <t>Canaleta plastica 50 x 20mm, com divisória ( ref.300 24, Pial Legrand ou similar)</t>
  </si>
  <si>
    <t>00506/ORSE</t>
  </si>
  <si>
    <t>06.00</t>
  </si>
  <si>
    <t>Parafuso c/ bucha S-6</t>
  </si>
  <si>
    <t>02682/ORSE</t>
  </si>
  <si>
    <t>07.00</t>
  </si>
  <si>
    <t>Tomada 2p + t, ABNT, de sobrepor, 10A, sistema X</t>
  </si>
  <si>
    <t>09099/ORSE</t>
  </si>
  <si>
    <t xml:space="preserve">Fio de cobre, solido, classe 1, isolacao em pvc/a, antichama bwf-b, 450/750v, secao nominal 2,5 mm2 </t>
  </si>
  <si>
    <t>00939/SINAPI</t>
  </si>
  <si>
    <t>Eletricista com encargos complementaes</t>
  </si>
  <si>
    <t>88264/SINAPI</t>
  </si>
  <si>
    <t xml:space="preserve">Bucha de nylon sem aba s6 </t>
  </si>
  <si>
    <t>04375/SINAPI</t>
  </si>
  <si>
    <t>08.00</t>
  </si>
  <si>
    <t>Servente com encargos complementaes</t>
  </si>
  <si>
    <t>88316/SINAPI</t>
  </si>
  <si>
    <t xml:space="preserve">Fita isolante adesiva antichama, uso ate 750 v, em rolo de 19 mm x 20 m </t>
  </si>
  <si>
    <t>20111/SINAPI</t>
  </si>
  <si>
    <t>09.00</t>
  </si>
  <si>
    <t>10.00</t>
  </si>
  <si>
    <t>11.00</t>
  </si>
  <si>
    <t>CHUMBAMENTO LINEAR EM ALVENARIA PARA RAMAIS/DISTRIBUIÇÃO COM DIÂMETROS MENORES OU IGUAIS A 40 MM. AF_05/2015</t>
  </si>
  <si>
    <t>90466</t>
  </si>
  <si>
    <t>M</t>
  </si>
  <si>
    <t>ELETRODUTO FLEXÍVEL CORRUGADO, PVC, DN 20 MM (1/2"), PARA CIRCUITOS TERMINAIS, INSTALADO EM LAJE - FORNECIMENTO E INSTALAÇÃO. AF_12/2015</t>
  </si>
  <si>
    <t>91842</t>
  </si>
  <si>
    <t>ELETRODUTO FLEXÍVEL CORRUGADO, PVC, DN 20 MM (1/2"), PARA CIRCUITOS TERMINAIS, INSTALADO EM PAREDE - FORNECIMENTO E INSTALAÇÃO. AF_12/2015</t>
  </si>
  <si>
    <t>91852</t>
  </si>
  <si>
    <t>CABO DE COBRE FLEXÍVEL ISOLADO, 2,5 MM², ANTI-CHAMA 450/750 V, PARA CIRCUITOS TERMINAIS - FORNECIMENTO E INSTALAÇÃO. AF_12/2015</t>
  </si>
  <si>
    <t>CAIXA OCTOGONAL 3" X 3", PVC, INSTALADA EM LAJE - FORNECIMENTO E INSTALAÇÃO. AF_12/2015</t>
  </si>
  <si>
    <t>91937</t>
  </si>
  <si>
    <t>CAIXA RETANGULAR 4" X 2" MÉDIA (1,30 M DO PISO), PVC, INSTALADA EM PAREDE - FORNECIMENTO E INSTALAÇÃO. AF_12/2015</t>
  </si>
  <si>
    <t>91940</t>
  </si>
  <si>
    <t>INTERRUPTOR SIMPLES (1 MÓDULO), 10A/250V, INCLUINDO SUPORTE E PLACA - FORNECIMENTO E INSTALAÇÃO. AF_12/2015</t>
  </si>
  <si>
    <t>91953</t>
  </si>
  <si>
    <t>MENSAL</t>
  </si>
  <si>
    <t>PINTOR COM ENCARGOS COMPLEMENTARES</t>
  </si>
  <si>
    <t>88310</t>
  </si>
  <si>
    <t>SELADOR ACRILICO PAREDES INTERNAS/EXTERNAS</t>
  </si>
  <si>
    <t>6085</t>
  </si>
  <si>
    <t>L</t>
  </si>
  <si>
    <t>TOTAL PARCIAL</t>
  </si>
  <si>
    <t>DESEMBOLSO</t>
  </si>
  <si>
    <t>ACUMULADO</t>
  </si>
  <si>
    <t>13.1 -APLICAÇÃO DE FUNDO SELADOR ACRÍLICO EM PAREDES, UMA DEMÃO.</t>
  </si>
  <si>
    <t>TOTAL GERAL</t>
  </si>
  <si>
    <t>LIXA EM FOLHA PARA PAREDE OU MADEIRA, NUMERO 120 (COR VERMELHA)</t>
  </si>
  <si>
    <t>3767</t>
  </si>
  <si>
    <t>MASSA CORRIDA PVA PARA PAREDES INTERNAS</t>
  </si>
  <si>
    <t>4051</t>
  </si>
  <si>
    <t>18L</t>
  </si>
  <si>
    <t>TINTA LATEX PVA PREMIUM, COR BRANCA</t>
  </si>
  <si>
    <t>7345</t>
  </si>
  <si>
    <t xml:space="preserve">APLICAÇÃO MANUAL DE PINTURA COM TINTA LÁTEX ACRÍLICA EM PAREDES, DUAS DEMÃOS. </t>
  </si>
  <si>
    <t>TINTA ACRILICA PREMIUM, COR BRANCO FOSCO</t>
  </si>
  <si>
    <t>7356</t>
  </si>
  <si>
    <t>MASSA PARA TEXTURA LISA DE BASE ACRILICA, USO INTERNO E EXTERNO</t>
  </si>
  <si>
    <t>38877</t>
  </si>
  <si>
    <t>Total</t>
  </si>
  <si>
    <t xml:space="preserve">DESCRIÇÃO </t>
  </si>
  <si>
    <t>CÓDIGO</t>
  </si>
  <si>
    <t>Coef,</t>
  </si>
  <si>
    <t>C, Unitário</t>
  </si>
  <si>
    <t xml:space="preserve">COMPOSIÇÃO 88316 – SERVENTE COM ENCARGOS COMPLEMENTARES </t>
  </si>
  <si>
    <t>FERRAMENTAS (ENCARGOS 
COMPLEMENTARES</t>
  </si>
  <si>
    <t>EPI (ENCARGOS COMPLEMENTARES)</t>
  </si>
  <si>
    <t>SERVENTE</t>
  </si>
  <si>
    <t>ALIMENTAÇÃO (ENCARGOS
COMPLEMENTARES) “COLETADO CAIXA”</t>
  </si>
  <si>
    <t>TRANSPORTE (ENCARGOS
COMPLEMENTARES) “COLETADO CAIXA”</t>
  </si>
  <si>
    <t>EXAMES (ENCARGOS COMPLEMENTARES)
“COLETADO CAIXA”</t>
  </si>
  <si>
    <t>SEGURO (ENCARGOS COMPLEMENTARES)
“COLETADO CAIXA”</t>
  </si>
  <si>
    <t xml:space="preserve">SERVENTE COM ENCARGOS COMPLEMENTARES </t>
  </si>
  <si>
    <t>PEDREIRO</t>
  </si>
  <si>
    <t xml:space="preserve">PEDREIRO COM ENCARGOS COMPLEMENTARES </t>
  </si>
  <si>
    <t>88309/SINAPI</t>
  </si>
  <si>
    <t>Argamassa industrializada AC-II, Votomassa ou similar</t>
  </si>
  <si>
    <t>03407/ORSE</t>
  </si>
  <si>
    <t>02540/ORSE</t>
  </si>
  <si>
    <t>Rejunte colorido flexivel para revestimentos cerâmicos</t>
  </si>
  <si>
    <t>Cerâmica 10 x 10 cm, Elizabeth, linha lux neve ou similar</t>
  </si>
  <si>
    <t>03964/ORSE</t>
  </si>
  <si>
    <t>Andaime tubular metálico simples - peça x dia</t>
  </si>
  <si>
    <t xml:space="preserve">p x d </t>
  </si>
  <si>
    <t>08261/ORSE</t>
  </si>
  <si>
    <t>Quadro de distribuição (centro), embutir, chapa de aço, p/até 75 disjuntores c/barramento, medindo:1200x600x120mm, exclusive disjuntores</t>
  </si>
  <si>
    <t xml:space="preserve">ELETRICITA  COM ENCARGOS COMPLEMENTARES </t>
  </si>
  <si>
    <t>Quadro de distribuição de embutir, com barramento, em chapa de aço, para até 40 disjuntores, 800x600x200cm, exclusive disjuntores</t>
  </si>
  <si>
    <t>12042/SINAPI</t>
  </si>
  <si>
    <t>Quadro de distribuicao de embutir c/ barramento trifasico p/ 40 disjuntores unipolares em chapa de aco galv com chave geral trifasica</t>
  </si>
  <si>
    <t>01573/SINAPI</t>
  </si>
  <si>
    <t>Terminal a compressao em cobre estanhado para cabo 6 mm2, 1furo e 1 compressao, para parafuso de fixacao m6</t>
  </si>
  <si>
    <t>34616/SINAPI</t>
  </si>
  <si>
    <t>Disjuntor tipo din/iec, bipolar de 6 ate 32a</t>
  </si>
  <si>
    <t>Disjuntor termomagnetico tripolar 50 A, padrão NEMA (Americano - linha preta), corrente 5KA</t>
  </si>
  <si>
    <t>02392/SINAPI</t>
  </si>
  <si>
    <t>Disjuntor tipo nema, tripolar 10 ate 50a</t>
  </si>
  <si>
    <t>Disjuntor termomagnetico tripolar 70 A, padrão DIN (Europeu - linha branca), curva C, 5KA</t>
  </si>
  <si>
    <t>Disjuntor tripolar 70 A, padrão DIN ( linha branca ), curva de disparo C, corrente de interrupção 5KA, ref.: Siemens 5SX1 ou similar.</t>
  </si>
  <si>
    <t>Disjuntor termomagnético tripolar 400 A com caixa moldada 10 kA</t>
  </si>
  <si>
    <t>09173/ORSEI</t>
  </si>
  <si>
    <t>Ponto de tomada 2p+t, ABNT, de embutir, 20 A, com eletroduto de pvc flexível sanfonado embutido Ø 3/4", fio rígido 4,0mm² (fio 10), inclusive placa em pvc e aterramento</t>
  </si>
  <si>
    <t>09096/ORSE</t>
  </si>
  <si>
    <t>00944/SINAPI</t>
  </si>
  <si>
    <t>01872/SINAPI</t>
  </si>
  <si>
    <t>02688/SINAPI</t>
  </si>
  <si>
    <t>uun
m
un
h
m
h
un
h
h
n</t>
  </si>
  <si>
    <t>Fio rigido, isolacao em pvc 450/750v 4,0mm2</t>
  </si>
  <si>
    <t>Caixa pvc 4" x 2" p/ eletroduto "</t>
  </si>
  <si>
    <t>Eletroduto pvc flexivel corrugado, cor amarela, de 25 mm</t>
  </si>
  <si>
    <t>Fita isolante adesiva antichama, uso ate 750 v, em rolo de 19 mm x 20 m</t>
  </si>
  <si>
    <t>01299/ORSE</t>
  </si>
  <si>
    <t>01909/ORSE</t>
  </si>
  <si>
    <t>07054/ORSE</t>
  </si>
  <si>
    <t>Lâmpada fluorescente 32 w (Sylvania ou similar)</t>
  </si>
  <si>
    <t>Reator eletrônico alto fator de potência = 0,95 p/ lâmpada fuorescente 2 x 32 w</t>
  </si>
  <si>
    <t>Luminária de sobrepor com aletas, para lâmpada fluorescente, 2 x 32w, ref. C-2359, da Lustres Projeto ou similar</t>
  </si>
  <si>
    <t>12.1 - Ponto de luz com rede aparente , com cabo de 2,5 mm2, incluindo aterramento</t>
  </si>
  <si>
    <t>09221/ORSE</t>
  </si>
  <si>
    <t>Extintor de pó químico ABC, capacidade 8 kg, alcance médio do jato 5m , tempo de descarga 12s, NBR9443, 9444, 10721</t>
  </si>
  <si>
    <t>20977/SINAPI</t>
  </si>
  <si>
    <t>Extintor de incendio portatil com carga de po quimico seco (pqs) de 8 kg, classe abc</t>
  </si>
  <si>
    <t>00337/SINAPI</t>
  </si>
  <si>
    <t>Arame recozido 18 bwg, 1,25 mm (0,01 kg/m)</t>
  </si>
  <si>
    <t>pt</t>
  </si>
  <si>
    <t>Pintura de acabamento com lixamento e aplicação de 02 demãos de esmalte sintético brilhante sobre madeira (Suvinil ou similar)</t>
  </si>
  <si>
    <t>02698/ORSE</t>
  </si>
  <si>
    <t>03767/SINAPI</t>
  </si>
  <si>
    <t>Tinta esmalte sintético brilhante (Suvinil ou similar)</t>
  </si>
  <si>
    <t>Lixa em folha para parede ou madeira, numero 120 (cor vermelha)</t>
  </si>
  <si>
    <t>Pintor com encargos complementaes</t>
  </si>
  <si>
    <t>ORÇAMENTO RESUMO</t>
  </si>
  <si>
    <t>ITEM</t>
  </si>
  <si>
    <t>TOTAL ITEM (R$)</t>
  </si>
  <si>
    <t>BDI (24,87%)</t>
  </si>
  <si>
    <t>V.TOTAL(R$)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</si>
  <si>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</si>
  <si>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</si>
  <si>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</si>
  <si>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</si>
  <si>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</si>
  <si>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</si>
  <si>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</si>
  <si>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</si>
  <si>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</si>
  <si>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</si>
  <si>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</si>
  <si>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 xml:space="preserve">TOTAL </t>
  </si>
  <si>
    <t>INSTITUTO FEDERAL DE EDUCAÇÃO, CIÊNCIA E TERCNOLOGIA DA PARAÍBA</t>
  </si>
  <si>
    <t>CAMPUS CAMPINA GRANDE</t>
  </si>
  <si>
    <t>Código</t>
  </si>
  <si>
    <t>B.D.I.</t>
  </si>
  <si>
    <t xml:space="preserve"> FORRO DE GESSO EM PLACAS 60X60CM, ESPESSURA 1,2CM, INCLUSIVE FIXACAO COM ARAME</t>
  </si>
  <si>
    <t>00160/ORSE</t>
  </si>
  <si>
    <t>87250/SINAPI</t>
  </si>
  <si>
    <t>APLICAÇÃO DE FUNDO SELADOR ACRÍLICO EM TETO, UMA DEMÃO.</t>
  </si>
  <si>
    <t xml:space="preserve">APLICAÇÃO E LIXAMENTO DE MASSA LÁTEX EM TETO, UMA DEMÃO. </t>
  </si>
  <si>
    <t>APLICAÇÃO MANUAL DE PINTURA COM TINTA LÁTEX PVA EM TETO, DUAS DEMÃOS</t>
  </si>
  <si>
    <t>APLICAÇÃO E LIXAMENTO DE MASSA LÁTEX EM PAREDES, UMA DEMÃO. A</t>
  </si>
  <si>
    <t xml:space="preserve"> APLICAÇÃO E LIXAMENTO DE MASSA LÁTEX EM PAREDES, DUAS DEMÃOS.</t>
  </si>
  <si>
    <t>APLICAÇÃO MANUAL DE PINTURA COM TINTA LÁTEX PVA EM PAREDE , DUAS DEMÃOS</t>
  </si>
  <si>
    <t>13.1 APLICAÇÃO E LIXAMENTO DE MASSA LÁTEX ACRÍLICA  EM PAREDES , DUAS DEMÃOS.</t>
  </si>
  <si>
    <t>ESTIMADO</t>
  </si>
  <si>
    <t>1.1</t>
  </si>
  <si>
    <t>4.1</t>
  </si>
  <si>
    <t>m3</t>
  </si>
  <si>
    <t>SERVICO EM TERRA</t>
  </si>
  <si>
    <t>ESCAVAÇÃO MANUAL DE VALAS (SAPATAS/BLOCOS), EM MATERIAL DE 1a. CAT.</t>
  </si>
  <si>
    <t>FUNDAÇÕES E SONDAGENS</t>
  </si>
  <si>
    <t>SAPATAS</t>
  </si>
  <si>
    <t>AÇO CA 50/60</t>
  </si>
  <si>
    <t>FORMA TABUA PINHO P/FUNDACOES U=5V - (OBRAS CIVIS)</t>
  </si>
  <si>
    <t>CONCRETO MAGRO P/ LASTRO DE FUNDACAO E VIGAS BALDRAME e= 5cm</t>
  </si>
  <si>
    <t>ESTRUTURA</t>
  </si>
  <si>
    <t>3.1</t>
  </si>
  <si>
    <t>PILARES</t>
  </si>
  <si>
    <t>3.1.1</t>
  </si>
  <si>
    <t>FORMA EM CHAPA DE MADEIRA RESINADA  U=3X</t>
  </si>
  <si>
    <t>3.1.2</t>
  </si>
  <si>
    <t>3.1.3</t>
  </si>
  <si>
    <t>VIGAS</t>
  </si>
  <si>
    <t>3.4</t>
  </si>
  <si>
    <t>IMPERMEABILIZAÇÕES</t>
  </si>
  <si>
    <t>COBERTURA E PROTEÇÕES</t>
  </si>
  <si>
    <t>8.1</t>
  </si>
  <si>
    <t>8.2</t>
  </si>
  <si>
    <t>SERVIÇOS COMPLEMENTARES</t>
  </si>
  <si>
    <t>LANÇAMENTO COM BALDE DE CONCRETO, ADENSAMENTO E ACABAMENTO, PARA ESTRUTURA DE FUNDAÇÃO, REDIER, PILAES E VIGAS.</t>
  </si>
  <si>
    <t>04254/ORSE</t>
  </si>
  <si>
    <t>Laje pré-fabricada treliçada para piso ou cobertura, intereixo 38cm, h=12cm, el. enchimento em bloco cerâmico h=8cm, inclusive escoramento em madeira e capeamento 4cm.</t>
  </si>
  <si>
    <t>1.3</t>
  </si>
  <si>
    <t>1.4</t>
  </si>
  <si>
    <t>ATERRO DO CAIXÃO COM APILOAMENTO SEM FORNECIMENTO DO MATERIAL</t>
  </si>
  <si>
    <t>1.5</t>
  </si>
  <si>
    <t>3.2</t>
  </si>
  <si>
    <t>3.2.1</t>
  </si>
  <si>
    <t>3.2.2</t>
  </si>
  <si>
    <t>3.2.3</t>
  </si>
  <si>
    <t>VERGAS E CONTRA-VERGAS DE CONCRETO</t>
  </si>
  <si>
    <t>ALVENARIA 1/2 VEZ DE TIJOLO CERAMICO FURADO, ASSENT. C/ ARG. DE CIM., CAL E AREIA</t>
  </si>
  <si>
    <t>ENCUNHAMENTO DE ALVENARIA DE 1/2 VEZ, COM ARGAMASA EXPANSIVA</t>
  </si>
  <si>
    <t>ALVENARIA 1/2 VEZ DE TIJOLO CERAMICO FURADO, ASSENT. C/ ARG. DE CIM., CAL E AREIA, PARA PLATIBANDA</t>
  </si>
  <si>
    <t>IMPERMEABILIZAÇÃO COM MANTA ASFALTICA 4MM, INCLUSIVE PROTECAO MECANICA EM CALHA</t>
  </si>
  <si>
    <t>CALHA EM ALVENARIA, MED: 0,70m DE LARGURA</t>
  </si>
  <si>
    <t>CINTA DE AMARRAÇÃO DA PLATIBANDA EM CONCRETO ARMADO</t>
  </si>
  <si>
    <t>CONTRAMARCO EM ALUMÍNIO</t>
  </si>
  <si>
    <t>PORTA 1,00X210, REVESTIDA COM LAMINADO MELAMÍNICO,  C/ BANDEIROLA 60CM INCLUSIVE FERRAGENS, CAIXILHO EM MDEIRA DE LEI  E ALISAR</t>
  </si>
  <si>
    <t>PORTA 0,70X210, REVESTIDA COM LAMINADO MELAMÍNICO,  C/ BANDEIROLA 60CM INCLUSIVE FERRAGENS, CAIXILHO EM MDEIRA DE LEI  E ALISAR</t>
  </si>
  <si>
    <t>9.1</t>
  </si>
  <si>
    <t>10.1</t>
  </si>
  <si>
    <t>10.2</t>
  </si>
  <si>
    <t>CHAPISCO EM TETOS</t>
  </si>
  <si>
    <t>10.5</t>
  </si>
  <si>
    <t>11.1</t>
  </si>
  <si>
    <t>INSTALAÇÕES HIDRO-SANITÁRIAS</t>
  </si>
  <si>
    <t>INSTALAÇÕES ELÉTRICAS</t>
  </si>
  <si>
    <t>13.1</t>
  </si>
  <si>
    <t>QUADROS/DISJUNTORES</t>
  </si>
  <si>
    <t>13.3</t>
  </si>
  <si>
    <t>QUADRO DE DISTRIBUIÇÃO EM RESINA TERMOPLÁSCICA DE EMBUTIR, COM PORTA, SEM BARRAMENTO, PARA ATÉ 36 CIRCUITOS MONOPOLARES, REF. CDEC-12E, CEMAR OU SIMILAR, INCLUSIVE INSTALAÇÃO.</t>
  </si>
  <si>
    <t>13.4</t>
  </si>
  <si>
    <t>DISJUNTOR MONOPOLAR TERMOMAGNÉTICO ATÉ 30 A, 220 V, ELETROMAR OU SIMILAR, INCLUSIVE INSTALAÇÃO EM QUADRO DE DISTRIBUIÇÃO.</t>
  </si>
  <si>
    <t>13.5</t>
  </si>
  <si>
    <t>DISJUNTOR TRIPOLAR TERMOMAGNÉTICO ATÉ 50 A 380, 220 V, ELETROMAR OU SIMILAR, INCLUSIVE INSTALAÇÃO EM QUADRO DE DISTRIBUIÇÃO.</t>
  </si>
  <si>
    <t>13.6</t>
  </si>
  <si>
    <t>PONTOS</t>
  </si>
  <si>
    <t>13.7</t>
  </si>
  <si>
    <t>PONTO DE LUZ EM TETO OU PAREDE, INCLUINDO CAIXA 4 X 4 POL. TIGREFLEX OU SIMILAR, TUBULAÇÃO PVC RÍGIDO E FIAÇÃO, ATÉ O QUADRO DE DISTRIBUIÇÃO.</t>
  </si>
  <si>
    <t>13.8</t>
  </si>
  <si>
    <t>13.9</t>
  </si>
  <si>
    <t>14.1</t>
  </si>
  <si>
    <t>EMASSAMENTO DE TETO 1 DEMAO C/MASSA PVA</t>
  </si>
  <si>
    <t>14.2</t>
  </si>
  <si>
    <t>PINTURA DE TETOS PVA 3 DEMÃO</t>
  </si>
  <si>
    <t>PLANILHA ORÇAMENTÁRIA  - ANALÍTICA</t>
  </si>
  <si>
    <t>AMPLIAÇÃO DA GUARITA - CAMPUS CG</t>
  </si>
  <si>
    <t>CUMEEIRA PARA TELHA COLONIAL</t>
  </si>
  <si>
    <t>02497/ORSE</t>
  </si>
  <si>
    <t>CONCRETO FCK  30 MPA, VIRADO EM BETONEIRA,  SEM  LANÇAMENTO</t>
  </si>
  <si>
    <t>JANELA DE ALUMÍNIO DE CORRER, 4 FOLHAS, FIXAÇÃO COM PARAFUSO SOBRE CONTRAMARCO (EXCLUSIVE CONTRAMARCO), COM VIDROS, PADRONIZADA</t>
  </si>
  <si>
    <t>CALÇADA DE CONTORNO</t>
  </si>
  <si>
    <t>REATERRO INTERNO (EDIFICACOES) COMPACTADO MANUALMENTE</t>
  </si>
  <si>
    <t>10020/ORSE</t>
  </si>
  <si>
    <t>TELHAMENTO COM TELHA CERÂMICA CAPA-CANAL, TIPO COLONIAL, COM MAIS DE 2ÁGUAS, INCLUSO TRANSPORTE VERTICAL</t>
  </si>
  <si>
    <t>TRAMA DE MADEIRA COMPOSTA POR RIPAS, CAIBROS E TERÇAS PARA TELHADOS DE MAIS QUE 2 ÁGUAS PARA TELHA DE ENCAIXE DE CERÂMICA OU DE CONCRETO, INCLUSO TRANSPORTE VERTICAL</t>
  </si>
  <si>
    <t>FORRO EM PLACAS DE GESSO, PARA AMBIENTES COMERCIAIS</t>
  </si>
  <si>
    <t>CHAPISCO APLICADO EM ALVENARIA (COM PRESENÇA DE VÃOS) E ESTRUTURAS DE CONCRETO DE FACHADA, COM EQUIPAMENTO DE PROJEÇÃO. ARGAMASSA TRAÇO 1:3 COM PREPARO EM BETONEIRA 400 L.</t>
  </si>
  <si>
    <t>01908/ORSE</t>
  </si>
  <si>
    <t xml:space="preserve"> EMBOÇO EXTERNO de PAREDE com argamassa traço t5 - 1:2:8 (cimento / cal / areia), espessura 2,0 cm</t>
  </si>
  <si>
    <t xml:space="preserve">COMPOSIÇÃO 88309 – PEDREIRO COM ENCARGOS COMPLEMENTARES </t>
  </si>
  <si>
    <t>Descrição da Composição</t>
  </si>
  <si>
    <t>Quant</t>
  </si>
  <si>
    <t>Custo Unit.</t>
  </si>
  <si>
    <t>Custo Total</t>
  </si>
  <si>
    <t>Pedreiro com encargos complementares</t>
  </si>
  <si>
    <t>Servente com encargos complementares</t>
  </si>
  <si>
    <t>87313/SINAPI</t>
  </si>
  <si>
    <t>Argamassa traço 1:3 (cimento e areia grossa) para chapisco convencional, preparo mecânico com betoneira 400 l. af_06/2014</t>
  </si>
  <si>
    <t>Chapisco aplicado em alvenaria (com presença de vãos) e estruturas de concreto de fachada, com colher de pedreiro. argamassa traço 1:3 com preparo em betoneira 400l. af_06/2014</t>
  </si>
  <si>
    <t>87905/SINAPI</t>
  </si>
  <si>
    <t>Tomada 2p + t, ABNT, de embutir, 20 A, com placa em pvc</t>
  </si>
  <si>
    <t>mil</t>
  </si>
  <si>
    <t>Totais</t>
  </si>
  <si>
    <t>Equipamento</t>
  </si>
  <si>
    <t>0.12</t>
  </si>
  <si>
    <t>Escavação manual de vala ou cava em material de 1ª categoria, profundidade até 1,50m</t>
  </si>
  <si>
    <t>(m3)</t>
  </si>
  <si>
    <t>Reaterro interno (edificacoes) compactado manualmente</t>
  </si>
  <si>
    <t>55835/SINAPI</t>
  </si>
  <si>
    <t>FABRICAÇÃO, MONTAGEM E DESMONTAGEM DE FÔRMA PARA SAPATA, EM MADEIRA SERRADA, E=25 MM, 4 UTILIZAÇÕES.</t>
  </si>
  <si>
    <t>Fabricação, montagem e desmontagem de fôrma para sapata, em madeira serrada, e=25 mm, 4 utilizações. af_06/2017</t>
  </si>
  <si>
    <t>96535/SINAPI</t>
  </si>
  <si>
    <t>Tabua madeira 2a qualidade 2,5 x 30,0cm (1 x 12") nao aparelhada</t>
  </si>
  <si>
    <t>Prego de aco polido com cabeca 15 x 18 (1 1/2 x 13)</t>
  </si>
  <si>
    <t>Prego de aco polido com cabeca 17 x 24 (2 1/4 x 11)</t>
  </si>
  <si>
    <t>Peca de madeira nativa/regional 2,5 x 7,0 cm (sarrafo-p/forma)</t>
  </si>
  <si>
    <t>Prego de aco polido com cabeca dupla 17 x 27 (2 1/2 x 11)</t>
  </si>
  <si>
    <t>Desmoldante protetor para formas de madeira, de base oleosaemulsionada em agua</t>
  </si>
  <si>
    <t>06189/SINAPI</t>
  </si>
  <si>
    <t>05074/SINAPI</t>
  </si>
  <si>
    <t>05073/SINAPI</t>
  </si>
  <si>
    <t>04517/SINAPI</t>
  </si>
  <si>
    <t>40304/SINAPI</t>
  </si>
  <si>
    <t>02692/SINAPI</t>
  </si>
  <si>
    <t>Serra circular de bancada com motor elétrico potência de 5hp, com coifa para disco 10" - chi diurno. af_08/2015</t>
  </si>
  <si>
    <t>Serra circular de bancada com motor elétrico potência de 5hp, com coifa para disco 10" - chp diurno. af_08/2015</t>
  </si>
  <si>
    <t>91693/SINAPI</t>
  </si>
  <si>
    <t>91692/SINAPI</t>
  </si>
  <si>
    <t>chi</t>
  </si>
  <si>
    <t>chp</t>
  </si>
  <si>
    <t>Carpinteiro  com encargos complementares</t>
  </si>
  <si>
    <t>Armação de bloco, viga baldrame ou sapata utilizando aço ca-50 de 10 mm - montagem. af_06/2017</t>
  </si>
  <si>
    <t>96546/SINAPII</t>
  </si>
  <si>
    <t>Abracadeira de nylon para amarracao de cabos, comprimento de 200 x *4,6* mm</t>
  </si>
  <si>
    <t>Ajudante de armador com encargos complementares</t>
  </si>
  <si>
    <t>Armador com encargos complementares</t>
  </si>
  <si>
    <t>Corte e dobra de aço ca-50, diâmetro de 10,0 mm, utilizado em estruturas diversas, exceto lajes. af_12/2015</t>
  </si>
  <si>
    <t>00411/SINAPI</t>
  </si>
  <si>
    <t>88238/SINAPI</t>
  </si>
  <si>
    <t>88245/SINAPI</t>
  </si>
  <si>
    <t>92794/SINAPI</t>
  </si>
  <si>
    <t>Concreto fck = 30mpa, traço 1:2,1:2,5 (cimento/ areia média/ brita 1) - preparo mecânico com betoneira 400 l. af_07/2016</t>
  </si>
  <si>
    <t>94966/SINAPI</t>
  </si>
  <si>
    <t>Areia media - posto jazida/fornecedor (retirado na jazida, sem transporte)</t>
  </si>
  <si>
    <t>Cimento portland composto cp ii-32</t>
  </si>
  <si>
    <t>Pedra britada n. 1 (9,5 a 19 mm) posto pedreira/fornecedor,sem frete</t>
  </si>
  <si>
    <t>Operador de betoneira estacionária/misturador com encargos complementares</t>
  </si>
  <si>
    <t>Betoneira capacidade nominal de 400 l, capacidade de mistura 280 l, motor elétrico trifásico potência de 2 cv, sem carregador - chp diurno. af_10/2014</t>
  </si>
  <si>
    <t>Betoneira capacidade nominal de 400 l, capacidade de mistura 280 l, motor elétrico trifásico potência de 2 cv, sem carregador - chi diurno. af_10/2014</t>
  </si>
  <si>
    <t>00370/SINAPI</t>
  </si>
  <si>
    <t>01379/SINAPI</t>
  </si>
  <si>
    <t>04721/SINAPI</t>
  </si>
  <si>
    <t>88377/SINAPI</t>
  </si>
  <si>
    <t>88830/SINAPI</t>
  </si>
  <si>
    <t>88831/SINAPI</t>
  </si>
  <si>
    <t>Fabricação, montagem e desmontagem de fôrma para viga baldrame, em madeira serrada, e=25 mm, 4 utilizações. af_06/2017</t>
  </si>
  <si>
    <t>96536/SINAPII</t>
  </si>
  <si>
    <t>Peca de madeira nativa / regional 7,5 x 7,5cm (3x3) nao aparelhada (p/forma)</t>
  </si>
  <si>
    <t>Carpinteiro de formas com encargos complementares</t>
  </si>
  <si>
    <t>Ajudante de carpinteiro com encargos complementares</t>
  </si>
  <si>
    <t>04491/SINAPI</t>
  </si>
  <si>
    <t>88262/SINAPI</t>
  </si>
  <si>
    <t>88239/SINAPI</t>
  </si>
  <si>
    <t>Concreto magro para lastro, traço 1:4,5:4,5 (cimento/ areia média/ brita 1) - preparo mecânico com betoneira 400 l. af_07/2016</t>
  </si>
  <si>
    <t>94962/SINAPI</t>
  </si>
  <si>
    <t>Montagem e desmontagem de fôrma de pilares retangulares e estruturas similares com área média das seções menor ou igual a 0,25 m², pé-direito simples, em chapa de madeira compensada resinada, 4 utilizações. af_12/2015</t>
  </si>
  <si>
    <t>92418/SINAPI</t>
  </si>
  <si>
    <t>Locacao de aprumador metalico de pilar, com altura e anguloregulaveis, extensao de *1,50* a *2,80* m</t>
  </si>
  <si>
    <t>Locacao de viga sanduiche metalica vazada para travamento de pilares, altura de *8* cm, largura de *6* cm e extensao de2 m</t>
  </si>
  <si>
    <t>Locacao de barra de ancoragem de 0,80 a 1,20 m de extensao,com rosca de 5/8", incluindo porca e flange</t>
  </si>
  <si>
    <t>Fabricação de fôrma para pilares e estruturas similares, em chapa de madeira compensada resinada, e = 17 mm. af_12/2015</t>
  </si>
  <si>
    <t>40271/SINAPI</t>
  </si>
  <si>
    <t>40275/SINAPI</t>
  </si>
  <si>
    <t>40287/SINAPI</t>
  </si>
  <si>
    <t>92263/SINAPI</t>
  </si>
  <si>
    <t>mes</t>
  </si>
  <si>
    <t>Armação de pilar ou viga de uma estrutura convencional de concreto armado em um edifício de múltiplos pavimentos utilizando aço ca-50 de 12,5 mm - montagem. af_12/2015</t>
  </si>
  <si>
    <t>92763/SINAPI</t>
  </si>
  <si>
    <t>Espacador / distanciador circular com entrada lateral, em plastico, para vergalhao *4,2 a 12,5* mm, cobrimento 20 mm</t>
  </si>
  <si>
    <t>Corte e dobra de aço ca-50, diâmetro de 12,5 mm, utilizado em estruturas diversas, exceto lajes. af_12/2015</t>
  </si>
  <si>
    <t>39017/SINAPI</t>
  </si>
  <si>
    <t>92795/SINAPI</t>
  </si>
  <si>
    <t>Lançamento com uso de baldes, adensamento e acabamento de concreto em estruturas. af_12/2015</t>
  </si>
  <si>
    <t>92873/SINAPI</t>
  </si>
  <si>
    <t>Vibrador de imersão, diâmetro de ponteira 45mm, motor elétrico trifásico potência de 2 cv - chp diurno. af_06/2015</t>
  </si>
  <si>
    <t>Vibrador de imersão, diâmetro de ponteira 45mm, motor elétrico trifásico potência de 2 cv - chi diurno. af_06/2015</t>
  </si>
  <si>
    <t>90586/SINAPI</t>
  </si>
  <si>
    <t>90587/SINAPI</t>
  </si>
  <si>
    <t>aje pré-fabricada treliçada para piso ou cobertura, intereixo 38cm, h=12cm, el. enchimento em bloco cerâmico h=8cm, inclusive escoramento em madeira e capeamento 4cm.</t>
  </si>
  <si>
    <t>Madeira mista serrada (barrote) 6 x 6cm - 0,0036 m3/m (angelim, louro)</t>
  </si>
  <si>
    <t>Madeira mista serrada (sarrafo) 2,2 x 5,5cm - 0,00121 m³/m</t>
  </si>
  <si>
    <t>Areia grossa - posto jazida/fornecedor (retirado na jazida,sem transporte)</t>
  </si>
  <si>
    <t>Laje pre-moldada trelicada (lajotas + vigotas) para piso, unidirecional, sobrecarga de 200 kg/m2, vao ate 6,00 m (sem colocacao)</t>
  </si>
  <si>
    <t>Pedra britada n. 2 (19 a 38 mm) posto pedreira/fornecedor, sem frete</t>
  </si>
  <si>
    <t>Prego de aco polido com cabeca 18 x 30 (2 3/4 x 10)</t>
  </si>
  <si>
    <t>Tabua madeira 3a qualidade 2,5 x 23,0cm (1 x 9") nao aparelhada</t>
  </si>
  <si>
    <t>Aço CA - 50 Ø 6,3 a 12,5mm, inclusive corte, dobragem, montagem e colocacao de ferragens nas formas, para superestruturas e fundações</t>
  </si>
  <si>
    <t>01569/ORSE</t>
  </si>
  <si>
    <t>06995/ORSE</t>
  </si>
  <si>
    <t>00367/SINAPI</t>
  </si>
  <si>
    <t>03746/SINAPI</t>
  </si>
  <si>
    <t>04718/SINAPI</t>
  </si>
  <si>
    <t>05075/SINAPI</t>
  </si>
  <si>
    <t>10567/SINAPI</t>
  </si>
  <si>
    <t>00140/ORSE</t>
  </si>
  <si>
    <t>Contraverga moldada in loco em concreto para vãos de mais de 1,5 m de comprimento. af_03/2016</t>
  </si>
  <si>
    <t>93197/SINAPI</t>
  </si>
  <si>
    <t>Fabricação de fôrma para vigas, com madeira serrada, e = 25 mm. af_12/2015</t>
  </si>
  <si>
    <t>Corte e dobra de aço ca-50, diâmetro de 6,3 mm, utilizado em estruturas diversas, exceto lajes. af_12/2015</t>
  </si>
  <si>
    <t>Concreto fck = 20mpa, traço 1:2,7:3 (cimento/ areia média/ brita 1) - preparo mecânico com betoneira 600 l. af_07/2016</t>
  </si>
  <si>
    <t>92270/SINAPI</t>
  </si>
  <si>
    <t>92792/SINAPI</t>
  </si>
  <si>
    <t>94970/SINAPI</t>
  </si>
  <si>
    <t>Fixação (encunhamento) de alvenaria de vedação com argamassa aplicada com colher. af_03/2016</t>
  </si>
  <si>
    <t>93201/SINAPI</t>
  </si>
  <si>
    <t>87294/SINAPI</t>
  </si>
  <si>
    <t>Argamassa traço 1:2:9 (cimento, cal e areia média) para emboço/massa única/assentamento de alvenaria de vedação, preparo mecânico com betoneira 600 l. af_06/2014</t>
  </si>
  <si>
    <t>Impermeabilização c/ manta asfáltica 4mm, estruturada com não-tecido de poliéster, inclusive aplicação de 1 demão de primer, exceto proteção mecânicamadeira e capeamento 4cm.</t>
  </si>
  <si>
    <t>Primer para manta asfaltica a base de asfalto modificado diluido em solvente, aplicacao a frio</t>
  </si>
  <si>
    <t>Impermeabilizador</t>
  </si>
  <si>
    <t>Emulprimer, tinta primaria betuminosa em suspenção aquosa, utilizada como pintura basica de imprimação</t>
  </si>
  <si>
    <t>Manta asfaltica elastomerica em poliester 4 mm, tipo iii, classe b, acabamento pp (nbr 9952)</t>
  </si>
  <si>
    <t>Ajudante-pratico/Meio-Oficial</t>
  </si>
  <si>
    <t>00511/SINAPI</t>
  </si>
  <si>
    <t>12873/SINAPI</t>
  </si>
  <si>
    <t>10452/ORSE</t>
  </si>
  <si>
    <t>04015/SINAPI</t>
  </si>
  <si>
    <t>10454/ORSE</t>
  </si>
  <si>
    <t>93204/SINAPI</t>
  </si>
  <si>
    <t>Corte e dobra de aço ca-50, diâmetro de 8,0 mm, utilizado em estruturas diversas, exceto lajes. af_12/2015</t>
  </si>
  <si>
    <t>92793/SINAPI</t>
  </si>
  <si>
    <t>PILARETES DE ARMARRAÇÃO DA PLATIBANDA</t>
  </si>
  <si>
    <t>Pilaretes de amarração  de alvenaria  PLATIBANDA, moldada in loco em concreto. af_03/2016</t>
  </si>
  <si>
    <t>94219/SINAPI</t>
  </si>
  <si>
    <t>Cumeeira e espigão para telha cerâmica emboçada com argamassa traço 1:2:9 (cimento, cal e areia), para telhados com mais de 2 águas, incluso transporte vertical. af_06/2016</t>
  </si>
  <si>
    <t>Cumeeira para telha ceramica, comprimento de *41* cm, rendimento de *3* telhas/m</t>
  </si>
  <si>
    <t>Guincho elétrico de coluna, capacidade 400 kg, com moto freio, motor trifásico de 1,25 cv - chi diurno. af_03/2016</t>
  </si>
  <si>
    <t>Guincho elétrico de coluna, capacidade 400 kg, com moto freio, motor trifásico de 1,25 cv - chp diurno. af_03/2016</t>
  </si>
  <si>
    <t>Telhadista com encargos complementares</t>
  </si>
  <si>
    <t>Argamassa traço 1:2:9 (cimento, cal e areia média) para emboço/massa única/assentamento de alvenaria de vedação, preparo mecânico com misturador de eixo horizontal de 300 kg. af_06/2014</t>
  </si>
  <si>
    <t>07181/SINAPI</t>
  </si>
  <si>
    <t>93282/SINAPI</t>
  </si>
  <si>
    <t>93281/SINAPI</t>
  </si>
  <si>
    <t>88323/SINAPI</t>
  </si>
  <si>
    <t>87337/SINAPI</t>
  </si>
  <si>
    <t>Telhamento com telha cerâmica capa-canal, tipo colonial, com mais de 2 águas, incluso transporte vertical. af_06/2016</t>
  </si>
  <si>
    <t>94204/SINAPI</t>
  </si>
  <si>
    <t>Telha ceramica tipo colonial, comprimento de *44* cm, rendimento de *26* telhas/m2</t>
  </si>
  <si>
    <t>07176/SINAPI</t>
  </si>
  <si>
    <t>Trama de madeira composta por ripas, caibros e terças para telhados de mais que 2 águas para telha cerâmica capa-canal, incluso transporte vertical. af_12/2015</t>
  </si>
  <si>
    <t>92542/SINAPI</t>
  </si>
  <si>
    <t>Ripa de madeira nao aparelhada *1,5 x 5* cm, macaranduba, angelim ou equivalente da regiao</t>
  </si>
  <si>
    <t>Viga de madeira nao aparelhada 6 x 12 cm, macaranduba, angelim ou equivalente da regiao</t>
  </si>
  <si>
    <t>Caibro de madeira nao aparelhada *5 x 6* cm, macaranduba, angelim ou equivalente da regiao</t>
  </si>
  <si>
    <t>Prego de aco polido com cabeca 15 x 15 (1 1/4 x 13)</t>
  </si>
  <si>
    <t>Prego de aco polido com cabeca 19 x 36 (3 1/4 x 9)</t>
  </si>
  <si>
    <t>Prego de aco polido com cabeca 22 x 48 (4 1/4 x 5)</t>
  </si>
  <si>
    <t>04408/SINAPI</t>
  </si>
  <si>
    <t>04425/SINAPI</t>
  </si>
  <si>
    <t>04430/SINAPI</t>
  </si>
  <si>
    <t>20247/SINAPI</t>
  </si>
  <si>
    <t>39027/SINAPI</t>
  </si>
  <si>
    <t>40568/SINAPI</t>
  </si>
  <si>
    <t>Cinta de amarração de alvenaria PLATIBANDA, moldada in loco em concreto. af_03/2016</t>
  </si>
  <si>
    <t>Janela de alumínio de correr, 4 folhas, fixação com parafuso sobre contramarco (exclusive contramarco), com vidros, padronizada. af_07/2016</t>
  </si>
  <si>
    <t>94573/SINAPI</t>
  </si>
  <si>
    <t>Silicone acetico uso geral incolor 280 g</t>
  </si>
  <si>
    <t>Janela alumiinio de correr 1,20 x 1,50 m (axl) com 4 folhasde vidro incluso guarnicao</t>
  </si>
  <si>
    <t>Parafuso de aco zincado com rosca soberba, cabeca chata e fenda simples, diametro 4,2 mm, comprimento * 32 * mm</t>
  </si>
  <si>
    <t>39961/SINAPI</t>
  </si>
  <si>
    <t>34364/SINAPI</t>
  </si>
  <si>
    <t>04377/SINAPI</t>
  </si>
  <si>
    <t>87263/SINAPI</t>
  </si>
  <si>
    <t>Rejunte colorido, cimenticio</t>
  </si>
  <si>
    <t>Argamassa colante tipo aciii</t>
  </si>
  <si>
    <t>Piso porcelanato, borda reta, extra, formato maior que 2025cm2</t>
  </si>
  <si>
    <t>Azulejista ou ladrilhista com encargos complementares</t>
  </si>
  <si>
    <t>34357/SINAPI</t>
  </si>
  <si>
    <t>37595/SINAPI</t>
  </si>
  <si>
    <t>38195/SINAPI</t>
  </si>
  <si>
    <t>88256/SINAPI</t>
  </si>
  <si>
    <t>Revestimento cerâmico para piso com placas tipo PORCELANATO, de dimensões 60x60 cm aplicada em ambientes de área maior que 10 m². af_06/2014</t>
  </si>
  <si>
    <t>Contrapiso em argamassa traço 1:4 (cimento e areia), preparo manual, aplicado em áreas molhadas sobre impermeabilização, espessura 3cm. af_06/2014</t>
  </si>
  <si>
    <t>87757/SINAPI</t>
  </si>
  <si>
    <t>Argamassa traço 1:4 (cimento e areia média) para contrapiso, preparo manual. af_06/2014</t>
  </si>
  <si>
    <t>87373/SINAPI</t>
  </si>
  <si>
    <t xml:space="preserve">Lastro de concreto, e = 5 cm, preparo mecânico, inclusos lançamento e adensamento. </t>
  </si>
  <si>
    <t>95241/SINAPI</t>
  </si>
  <si>
    <t>Lastro de concreto, e = 5 cm, preparo mecânico, inclusos lançamento e adensamento. af_07_2016</t>
  </si>
  <si>
    <t>Execução de passeio (calçada) ou piso de concreto com concreto moldado in loco, feito em obra, acabamento convencional, espessura 10 cm, armado. af_07/2016</t>
  </si>
  <si>
    <t>94996/SINAPII</t>
  </si>
  <si>
    <t>Lona plastica preta, e= 150 micra</t>
  </si>
  <si>
    <t>Sarrafo de madeira nao aparelhada *2,5 x 10 cm, macaranduba, angelim ou equivalente da regiao</t>
  </si>
  <si>
    <t>Tela de aco soldada nervurada, ca-60, q-196, (3,11 kg/m2), diametro do fio = 5,0 mm, largura = 2,45 m, espacamento da malha = 10 x 10 cm</t>
  </si>
  <si>
    <t>Concreto fck = 20mpa, traço 1:2,7:3 (cimento/ areia média/ brita 1) - preparo mecânico com betoneira 400 l. af_07/2016</t>
  </si>
  <si>
    <t>03777/SINAPI</t>
  </si>
  <si>
    <t>04460/SINAPI</t>
  </si>
  <si>
    <t>07156/SINAPI</t>
  </si>
  <si>
    <t>94964/SINAPI</t>
  </si>
  <si>
    <t>87520/SINAPI</t>
  </si>
  <si>
    <t>VIGA BALDRAME</t>
  </si>
  <si>
    <t>CHAPISCO EM PILARES, VIGAS</t>
  </si>
  <si>
    <t>Execução de aterro compactado,sem controle do grau de compactação e sem forn. de material</t>
  </si>
  <si>
    <t>00070/ORSE</t>
  </si>
  <si>
    <t>Aluguel de compactador placa 415 kg (dynapac - cm 20 diesel - 6,0 hp)</t>
  </si>
  <si>
    <t>02461/ORSE</t>
  </si>
  <si>
    <t>06111/SINAPI</t>
  </si>
  <si>
    <t>Aterro de caixão de ediificação, com fornec. de areia, adensada com água</t>
  </si>
  <si>
    <t>00077/ORSE</t>
  </si>
  <si>
    <t>Areia fina - posto jazida/fornecedor (retirado na jazida, sem transporte)</t>
  </si>
  <si>
    <t>00366/SINAP</t>
  </si>
  <si>
    <t>00298/ORSE</t>
  </si>
  <si>
    <t xml:space="preserve">Alvenaria de vedação de blocos cerâmicos furados na horizontal de 9x19x19cm (espessura 9cm) de paredes com área líquida maior ou igual a 6m² com vãos e argamassa de assentamento com preparo manual. </t>
  </si>
  <si>
    <t xml:space="preserve">Chapisco aplicado em alvenaria (com presença de vãos) e estruturas de concreto de fachada, com colher de pedreiro. argamassa traço 1:3 com preparo em betoneira </t>
  </si>
  <si>
    <t>Contrapiso em argamassa traço 1:4 (cimento e areia), preparo manual, aplicado em áreas molhadas sobre impermeabilização, espessura 3cm</t>
  </si>
  <si>
    <t xml:space="preserve">Calha em alvenaria / regularizada </t>
  </si>
  <si>
    <t>Reboco interno de parede, espessura 0,5cm, com argamassa 1:2 cal e areia</t>
  </si>
  <si>
    <t>12354/ORSE</t>
  </si>
  <si>
    <t>Argamassa cal e areia traço 1:2 - Confecção mecânica e transporte</t>
  </si>
  <si>
    <t>12356/ORSE</t>
  </si>
  <si>
    <t>Alvenaria bloco cerâmico vedação, 9x19x24cm, e=9cm, com argamassa t5 - 1:2:8 (cimento/cal/areia), junta=1cm - Rev.09</t>
  </si>
  <si>
    <t>00151/ORSE</t>
  </si>
  <si>
    <t xml:space="preserve">Bloco cerâmico, de vedação, 6 furos horizontais, dim. 9 x 19 x 19 cm 
</t>
  </si>
  <si>
    <t>02657/ORSE</t>
  </si>
  <si>
    <t>Argamassa em volume - cimento, cal e areia traço t-5 (1:2:8) - 1 saco cimento 50 kg / 2 sacos cal 20 kg / 8 padiolas de areia dim 0.35 x 0.45 x 0.13 m - Confecção mecânica e transporte</t>
  </si>
  <si>
    <t>03308/ORSE</t>
  </si>
  <si>
    <t>Grade em ferro, c/ quadro em barra chata 2" x 3/8", barras redondas 3/4" nas verticais, barras chatas 2" x 1/4" nas horizontais, chapa em aço esp=3mm na horizontal e tubo quadrado 50 x 50mm, inclusive porta, ferrolho e dobradiças.</t>
  </si>
  <si>
    <t>08506/ORSE</t>
  </si>
  <si>
    <t>08851/ORSE</t>
  </si>
  <si>
    <t>Tubo industrial, em aço, quadrado, dim 50 x 50 mm, e=2,00mm, 4,476 kg/m</t>
  </si>
  <si>
    <t>06110/SINAPI</t>
  </si>
  <si>
    <t>Serralheiro</t>
  </si>
  <si>
    <t>Servente de obras</t>
  </si>
  <si>
    <t>10997/SINAPI</t>
  </si>
  <si>
    <t>Eletrodo revestido aws - e7018, diametro igual a 4,00 mm</t>
  </si>
  <si>
    <t>00559/SINAPI</t>
  </si>
  <si>
    <t>Barra de ferro retangular, barra chata, 2" x 1/4" (l x e), 2,53 kg/m</t>
  </si>
  <si>
    <t>03663/ORSE</t>
  </si>
  <si>
    <t>Chapa aço fina a quente e=3,00mm, 11MSG, 24,00 kg/m2</t>
  </si>
  <si>
    <t>03359/ORSE</t>
  </si>
  <si>
    <t>Barra redonda de aço mecanico laminado 3/4" (2,24 kg/m)</t>
  </si>
  <si>
    <t>00546/SINAPI</t>
  </si>
  <si>
    <t>Barra de ferro retangular, barra chata (qualquer dimensao)</t>
  </si>
  <si>
    <t>00126/ORSE</t>
  </si>
  <si>
    <t>Concreto simples fabricado na obra, fck=15 mpa, lançado e adensado</t>
  </si>
  <si>
    <t>08495/ORSE</t>
  </si>
  <si>
    <t>Dobradiça de ferro 65x47mm em barra chata 2 1/2" x 1/4" e pino aço 1/2" (exceto mão de obra)</t>
  </si>
  <si>
    <t>08501/ORSE</t>
  </si>
  <si>
    <t>Tranca de ferro - tipo 2- para porta em grade de ferro, em barra chata ferro 2" x 1/4" e barra aço redonda 7/8" - exceto mão de obra</t>
  </si>
  <si>
    <t>10549/ORSE</t>
  </si>
  <si>
    <t>Encargos Complementares - Servente</t>
  </si>
  <si>
    <t>10594/ORSE</t>
  </si>
  <si>
    <t>Encargos Complementares - Serralheiro</t>
  </si>
  <si>
    <t>Revestimento em laminado melaminico texturizado, espessura 0,8 mm, fixado com cola</t>
  </si>
  <si>
    <t>SINAPI 72200</t>
  </si>
  <si>
    <t>Reboco ou emboço externo, de parede, com argamassa traço t5 - 1:2:8 (cimento / cal / areia), espessura 2,0 cm</t>
  </si>
  <si>
    <t>Revestimento cerâmico para piso ou parede, 45 x 45 cm, c/ piso porcelanato marmore bianco, PORTOBELLO ou similar, PEI 5, aplicado com argamassa industrializada ac-iii, rejuntado, exclusive regularização de base ou emboço</t>
  </si>
  <si>
    <t>09776/ORSE</t>
  </si>
  <si>
    <t>Cerâmica 45 x 45cm, piso/parede, porcelanato, marmore bianco, PEI 5, marca PORTOBELLO OU SIMILAR</t>
  </si>
  <si>
    <t>10138/ORSE</t>
  </si>
  <si>
    <t>Argamassa industrializada AC-III, Votomassa ou similar</t>
  </si>
  <si>
    <t xml:space="preserve"> 04303/ORSE</t>
  </si>
  <si>
    <t xml:space="preserve"> 02540/ORSE</t>
  </si>
  <si>
    <t>Revestimento cerâmico para PAREDE, 45 x 45 cm, c/ piso porcelanato marmore bianco, PORTOBELLO ou similar, PEI 5, aplicado com argamassa industrializada ac-iii, rejuntado, exclusive regularização de base ou emboço</t>
  </si>
  <si>
    <t>00780/ORSE</t>
  </si>
  <si>
    <t>Tomada 2p+t, ABNT, 10A, para piso, com placa em metal amarelo</t>
  </si>
  <si>
    <t>09101/ORSE</t>
  </si>
  <si>
    <t>Tomada 2p+t, ABNT, 20 A, para piso, com placa em metal amarelo e caixa pvc</t>
  </si>
  <si>
    <t>2,1,1</t>
  </si>
  <si>
    <t>2,1,2</t>
  </si>
  <si>
    <t>2,1,3</t>
  </si>
  <si>
    <t>2,2,1</t>
  </si>
  <si>
    <t>2,2,2</t>
  </si>
  <si>
    <t>2,2,3</t>
  </si>
  <si>
    <t>3,2,4</t>
  </si>
  <si>
    <t>10.3</t>
  </si>
  <si>
    <t>10.4</t>
  </si>
  <si>
    <t>Ponto de água</t>
  </si>
  <si>
    <t>Ponto de esgoto</t>
  </si>
  <si>
    <t>14.3</t>
  </si>
  <si>
    <t>94996/SINAPI</t>
  </si>
  <si>
    <t>01200/ORSE</t>
  </si>
  <si>
    <t>Ponto de água fria embutido, c/material pvc rígido soldável Ø 25mm</t>
  </si>
  <si>
    <t>00138/ORSE</t>
  </si>
  <si>
    <t>Adesivo pvc em frasco de 850 gramas</t>
  </si>
  <si>
    <t>02036/ORSE</t>
  </si>
  <si>
    <t>Solucao limpadora pvc</t>
  </si>
  <si>
    <t>00013/SINAPI</t>
  </si>
  <si>
    <t>Estopa</t>
  </si>
  <si>
    <t>Encanador ou bombeiro hidraulico</t>
  </si>
  <si>
    <t>Pedreiro</t>
  </si>
  <si>
    <t>09868/SINAPI</t>
  </si>
  <si>
    <t>Tubo pvc, soldavel, dn 25 mm, agua fria (nbr-5648)</t>
  </si>
  <si>
    <t>Ponto de esgoto com tubo de pvc rígido soldável de Ø 50 mm (pias de cozinha, máquinas de lavar, etc.</t>
  </si>
  <si>
    <t>Pasta lubrificante p/ pvc je</t>
  </si>
  <si>
    <t>01703/ORSE</t>
  </si>
  <si>
    <t>Joelho pvc, soldavel, pb, 45 graus, dn 50 mm, para esgoto predial</t>
  </si>
  <si>
    <t>Te sanitario, pvc, dn 50 x 50 mm, serie normal, para esgotopredial</t>
  </si>
  <si>
    <t>03518/SINAP</t>
  </si>
  <si>
    <t>07097/SINAPI</t>
  </si>
  <si>
    <r>
      <t xml:space="preserve">REVESTIMENTO CERÂMICO PARA PISO COM PLACAS TIPO </t>
    </r>
    <r>
      <rPr>
        <b/>
        <sz val="12"/>
        <rFont val="Calibri"/>
        <family val="2"/>
        <scheme val="minor"/>
      </rPr>
      <t xml:space="preserve">PORCELANATO PEI 5, </t>
    </r>
    <r>
      <rPr>
        <sz val="12"/>
        <rFont val="Calibri"/>
        <family val="2"/>
        <scheme val="minor"/>
      </rPr>
      <t>DE DIMENSÕES 60X60 CM APLICADA EM AMBIENTES DE ÁREA MAIOR QUE 10 M².</t>
    </r>
  </si>
  <si>
    <r>
      <t>Contrapiso em argamassa traço 1:4 (cimento e areia), preparo manual, aplicado em áreas molhadas sobre impermeabilização, espessura</t>
    </r>
    <r>
      <rPr>
        <b/>
        <sz val="12"/>
        <rFont val="Calibri"/>
        <family val="2"/>
        <scheme val="minor"/>
      </rPr>
      <t xml:space="preserve"> 3cm</t>
    </r>
    <r>
      <rPr>
        <sz val="12"/>
        <rFont val="Calibri"/>
        <family val="2"/>
        <scheme val="minor"/>
      </rPr>
      <t xml:space="preserve">. </t>
    </r>
  </si>
  <si>
    <t>04417/SINAPI</t>
  </si>
  <si>
    <t>Sarrafo de madeira nao aparelhada *2,5 x 7* cm, macaranduba, angelim ou equivalente da regiao</t>
  </si>
  <si>
    <t>04433/SINAPI</t>
  </si>
  <si>
    <t>Peca de madeira nao aparelhada *7,5 x 7,5* cm (3 x 3 ") macaranduba, angelim ou equivalente da regiao</t>
  </si>
  <si>
    <t>07356/SINAPI</t>
  </si>
  <si>
    <t>Tinta acrilica premium, cor branco fosco</t>
  </si>
  <si>
    <t>Tabua de madeira nao aparelhada *2,5 x 23* cm (1 x 9 ") pinus, mista ou equivalente da regiao</t>
  </si>
  <si>
    <t>05068/SINAPI</t>
  </si>
  <si>
    <t>Prego de aco polido com cabeca 17 x 21 (2 x 11)</t>
  </si>
  <si>
    <t>94974/SINAPI</t>
  </si>
  <si>
    <t>Concreto magro para lastro, traço 1:4,5:4,5 (cimento/ areia média/ brita 1) - preparo manual. af_07/2016</t>
  </si>
  <si>
    <t>99062/SINAPI</t>
  </si>
  <si>
    <t>Marcação de pontos em gabarito ou cavalete. af_10/2018</t>
  </si>
  <si>
    <t xml:space="preserve"> Locacao convencional de obra, utilizando gabarito de tábuas corridas pontaletadas a cada 2,00m - 2 utilizações. af_10/2018</t>
  </si>
  <si>
    <t>99059/SINAPI</t>
  </si>
  <si>
    <t xml:space="preserve"> Locacao convencional de obra, utilizando gabarito de tábuas corridas pontaletadas a cada 2,00m - 2 utilizações</t>
  </si>
  <si>
    <t>12.00</t>
  </si>
  <si>
    <t>13.00</t>
  </si>
  <si>
    <t>14.00</t>
  </si>
  <si>
    <t>15.00</t>
  </si>
</sst>
</file>

<file path=xl/styles.xml><?xml version="1.0" encoding="utf-8"?>
<styleSheet xmlns="http://schemas.openxmlformats.org/spreadsheetml/2006/main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"/>
    <numFmt numFmtId="165" formatCode="_(* #,##0.00_);_(* \(#,##0.00\);_(* &quot;-&quot;??_);_(@_)"/>
    <numFmt numFmtId="166" formatCode="0.00000"/>
    <numFmt numFmtId="167" formatCode="_(&quot;R$&quot;\ * #,##0.00_);_(&quot;R$&quot;\ * \(#,##0.00\);_(&quot;R$&quot;\ * &quot;-&quot;??_);_(@_)"/>
    <numFmt numFmtId="168" formatCode="_(&quot;R$&quot;* #,##0.00_);_(&quot;R$&quot;* \(#,##0.00\);_(&quot;R$&quot;* &quot;-&quot;??_);_(@_)"/>
    <numFmt numFmtId="169" formatCode="#,##0.000"/>
    <numFmt numFmtId="170" formatCode="000000"/>
    <numFmt numFmtId="171" formatCode="_-* #,##0.000_-;\-* #,##0.000_-;_-* &quot;-&quot;??_-;_-@_-"/>
    <numFmt numFmtId="172" formatCode="_-* #,##0.0000_-;\-* #,##0.0000_-;_-* &quot;-&quot;??_-;_-@_-"/>
    <numFmt numFmtId="173" formatCode="#,##0.0000"/>
  </numFmts>
  <fonts count="75">
    <font>
      <sz val="10"/>
      <color rgb="FF000000"/>
      <name val="Times New Roman"/>
    </font>
    <font>
      <b/>
      <sz val="11"/>
      <name val="Verdana"/>
      <family val="2"/>
    </font>
    <font>
      <sz val="12"/>
      <name val="Verdana"/>
      <family val="2"/>
    </font>
    <font>
      <sz val="10"/>
      <name val="Verdana"/>
      <family val="2"/>
    </font>
    <font>
      <b/>
      <sz val="8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b/>
      <sz val="10"/>
      <color rgb="FFFF0000"/>
      <name val="Verdana"/>
      <family val="2"/>
    </font>
    <font>
      <b/>
      <sz val="7"/>
      <name val="Verdana"/>
      <family val="2"/>
    </font>
    <font>
      <b/>
      <sz val="10"/>
      <name val="Verdana"/>
      <family val="2"/>
    </font>
    <font>
      <sz val="7"/>
      <name val="Verdana"/>
      <family val="2"/>
    </font>
    <font>
      <sz val="12"/>
      <name val="Times New Roman"/>
      <family val="1"/>
    </font>
    <font>
      <sz val="10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sz val="10"/>
      <name val="Tahoma"/>
      <family val="2"/>
    </font>
    <font>
      <b/>
      <sz val="16"/>
      <name val="Tahoma"/>
      <family val="2"/>
    </font>
    <font>
      <b/>
      <sz val="10"/>
      <name val="Tahoma"/>
      <family val="2"/>
    </font>
    <font>
      <b/>
      <sz val="14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9"/>
      <name val="Tahoma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0000"/>
      <name val="Verdana"/>
      <family val="2"/>
    </font>
    <font>
      <sz val="10"/>
      <color rgb="FF000000"/>
      <name val="Courier New"/>
      <family val="3"/>
    </font>
    <font>
      <b/>
      <sz val="10"/>
      <color rgb="FF333399"/>
      <name val="Times New Roman"/>
      <family val="1"/>
    </font>
    <font>
      <sz val="10"/>
      <color rgb="FF333399"/>
      <name val="Times New Roman"/>
      <family val="1"/>
    </font>
    <font>
      <sz val="10"/>
      <name val="Swis721 BT"/>
      <family val="2"/>
    </font>
    <font>
      <sz val="10"/>
      <color rgb="FF000000"/>
      <name val="Swis721 BT"/>
      <family val="2"/>
    </font>
    <font>
      <sz val="10"/>
      <name val="Swis721 Ex BT"/>
      <family val="2"/>
    </font>
    <font>
      <b/>
      <sz val="10"/>
      <name val="Swis721 Lt BT"/>
      <family val="2"/>
    </font>
    <font>
      <sz val="10"/>
      <name val="Swis721 Lt BT"/>
      <family val="2"/>
    </font>
    <font>
      <b/>
      <sz val="10"/>
      <name val="Swis721 BT"/>
      <family val="2"/>
    </font>
    <font>
      <sz val="10"/>
      <color rgb="FF000000"/>
      <name val="Swis721 Lt BT"/>
      <family val="2"/>
    </font>
    <font>
      <sz val="12"/>
      <name val="Swis721 LtEx BT"/>
      <family val="2"/>
    </font>
    <font>
      <sz val="10"/>
      <color rgb="FF000000"/>
      <name val="Swis721 LtEx BT"/>
      <family val="2"/>
    </font>
    <font>
      <sz val="10"/>
      <name val="Swis721 LtEx BT"/>
      <family val="2"/>
    </font>
    <font>
      <sz val="10"/>
      <color rgb="FF000000"/>
      <name val="Times New Roman"/>
      <family val="1"/>
    </font>
    <font>
      <sz val="10"/>
      <name val="Verdana"/>
      <family val="2"/>
    </font>
    <font>
      <b/>
      <sz val="10"/>
      <name val="Swis721 LtEx BT"/>
      <family val="2"/>
    </font>
    <font>
      <sz val="11"/>
      <name val="Arial"/>
      <family val="2"/>
    </font>
    <font>
      <b/>
      <sz val="14"/>
      <color indexed="8"/>
      <name val="Comic Sans MS"/>
      <family val="4"/>
    </font>
    <font>
      <b/>
      <sz val="12"/>
      <color indexed="8"/>
      <name val="Comic Sans MS"/>
      <family val="4"/>
    </font>
    <font>
      <b/>
      <sz val="10"/>
      <name val="Comic Sans MS"/>
      <family val="4"/>
    </font>
    <font>
      <b/>
      <sz val="8"/>
      <name val="Comic Sans MS"/>
      <family val="4"/>
    </font>
    <font>
      <b/>
      <sz val="8"/>
      <name val="Swis721 LtEx BT"/>
      <family val="2"/>
    </font>
    <font>
      <sz val="8"/>
      <name val="Swis721 LtEx BT"/>
      <family val="2"/>
    </font>
    <font>
      <sz val="11"/>
      <name val="Times New Roman"/>
      <family val="1"/>
    </font>
    <font>
      <sz val="10"/>
      <name val="Tahoma"/>
      <family val="2"/>
    </font>
    <font>
      <b/>
      <sz val="10"/>
      <color rgb="FF000000"/>
      <name val="Verdana"/>
      <family val="2"/>
    </font>
    <font>
      <b/>
      <sz val="10"/>
      <color rgb="FF00B050"/>
      <name val="Times New Roman"/>
      <family val="1"/>
    </font>
    <font>
      <sz val="10"/>
      <color rgb="FF00B050"/>
      <name val="Times New Roman"/>
      <family val="1"/>
    </font>
    <font>
      <sz val="10"/>
      <color rgb="FF00B050"/>
      <name val="Courier New"/>
      <family val="3"/>
    </font>
    <font>
      <sz val="12"/>
      <name val="Comic Sans MS"/>
      <family val="4"/>
      <charset val="1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rgb="FF7030A0"/>
      <name val="Swis721 BT"/>
      <family val="2"/>
    </font>
    <font>
      <sz val="10"/>
      <color rgb="FF7030A0"/>
      <name val="Swis721 BT"/>
      <family val="2"/>
    </font>
    <font>
      <b/>
      <sz val="10"/>
      <color rgb="FF7030A0"/>
      <name val="Swis721 Lt BT"/>
      <family val="2"/>
    </font>
    <font>
      <sz val="10"/>
      <color rgb="FF7030A0"/>
      <name val="Swis721 Ex BT"/>
      <family val="2"/>
    </font>
    <font>
      <sz val="10"/>
      <color rgb="FF7030A0"/>
      <name val="Times New Roman"/>
      <family val="1"/>
    </font>
    <font>
      <sz val="10"/>
      <color rgb="FF7030A0"/>
      <name val="Verdana"/>
      <family val="2"/>
    </font>
    <font>
      <b/>
      <sz val="10"/>
      <color rgb="FF7030A0"/>
      <name val="Times New Roman"/>
      <family val="1"/>
    </font>
    <font>
      <sz val="8"/>
      <color rgb="FF000000"/>
      <name val="Verdana"/>
      <family val="2"/>
    </font>
    <font>
      <sz val="10"/>
      <name val="Courier New"/>
      <family val="3"/>
    </font>
    <font>
      <sz val="8"/>
      <name val="Verdana"/>
      <family val="2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FFFF"/>
        <bgColor rgb="FF00FFFF"/>
      </patternFill>
    </fill>
    <fill>
      <patternFill patternType="solid">
        <fgColor rgb="FFFFFFC0"/>
        <bgColor rgb="FFFFFFC0"/>
      </patternFill>
    </fill>
    <fill>
      <patternFill patternType="solid">
        <fgColor rgb="FFC0C0C0"/>
        <bgColor rgb="FFC0C0C0"/>
      </patternFill>
    </fill>
    <fill>
      <patternFill patternType="solid">
        <fgColor rgb="FF33CCCC"/>
        <bgColor rgb="FF33CCCC"/>
      </patternFill>
    </fill>
    <fill>
      <patternFill patternType="solid">
        <fgColor rgb="FFA6CAF0"/>
        <bgColor rgb="FFA6CAF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theme="3" tint="0.79998168889431442"/>
        <bgColor indexed="41"/>
      </patternFill>
    </fill>
    <fill>
      <patternFill patternType="solid">
        <fgColor theme="3" tint="0.7999816888943144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</borders>
  <cellStyleXfs count="4">
    <xf numFmtId="0" fontId="0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2" fillId="0" borderId="0"/>
  </cellStyleXfs>
  <cellXfs count="95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" fontId="3" fillId="0" borderId="0" xfId="0" applyNumberFormat="1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4" fontId="3" fillId="3" borderId="2" xfId="0" applyNumberFormat="1" applyFont="1" applyFill="1" applyBorder="1"/>
    <xf numFmtId="164" fontId="6" fillId="0" borderId="0" xfId="0" applyNumberFormat="1" applyFont="1" applyAlignment="1">
      <alignment horizontal="center" vertical="center"/>
    </xf>
    <xf numFmtId="10" fontId="3" fillId="0" borderId="0" xfId="0" applyNumberFormat="1" applyFont="1"/>
    <xf numFmtId="4" fontId="6" fillId="0" borderId="0" xfId="0" applyNumberFormat="1" applyFont="1" applyAlignment="1">
      <alignment horizontal="center" vertical="center"/>
    </xf>
    <xf numFmtId="10" fontId="3" fillId="4" borderId="3" xfId="0" applyNumberFormat="1" applyFont="1" applyFill="1" applyBorder="1"/>
    <xf numFmtId="0" fontId="7" fillId="0" borderId="4" xfId="0" applyFont="1" applyBorder="1" applyAlignment="1">
      <alignment horizontal="center"/>
    </xf>
    <xf numFmtId="1" fontId="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9" fillId="5" borderId="5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center"/>
    </xf>
    <xf numFmtId="49" fontId="3" fillId="0" borderId="5" xfId="0" applyNumberFormat="1" applyFont="1" applyBorder="1"/>
    <xf numFmtId="49" fontId="3" fillId="0" borderId="5" xfId="0" applyNumberFormat="1" applyFont="1" applyBorder="1" applyAlignment="1">
      <alignment horizontal="center"/>
    </xf>
    <xf numFmtId="4" fontId="3" fillId="3" borderId="5" xfId="0" applyNumberFormat="1" applyFont="1" applyFill="1" applyBorder="1"/>
    <xf numFmtId="1" fontId="10" fillId="0" borderId="0" xfId="0" applyNumberFormat="1" applyFont="1" applyAlignment="1">
      <alignment horizontal="right"/>
    </xf>
    <xf numFmtId="49" fontId="3" fillId="0" borderId="5" xfId="0" applyNumberFormat="1" applyFont="1" applyBorder="1" applyAlignment="1">
      <alignment horizontal="left"/>
    </xf>
    <xf numFmtId="49" fontId="9" fillId="5" borderId="5" xfId="0" applyNumberFormat="1" applyFont="1" applyFill="1" applyBorder="1"/>
    <xf numFmtId="49" fontId="3" fillId="5" borderId="5" xfId="0" applyNumberFormat="1" applyFont="1" applyFill="1" applyBorder="1" applyAlignment="1">
      <alignment horizontal="center"/>
    </xf>
    <xf numFmtId="4" fontId="3" fillId="5" borderId="5" xfId="0" applyNumberFormat="1" applyFont="1" applyFill="1" applyBorder="1"/>
    <xf numFmtId="4" fontId="3" fillId="0" borderId="5" xfId="0" applyNumberFormat="1" applyFont="1" applyBorder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4" fontId="3" fillId="3" borderId="5" xfId="0" applyNumberFormat="1" applyFont="1" applyFill="1" applyBorder="1" applyAlignment="1">
      <alignment horizontal="right"/>
    </xf>
    <xf numFmtId="1" fontId="9" fillId="0" borderId="0" xfId="0" applyNumberFormat="1" applyFont="1" applyAlignment="1">
      <alignment horizontal="right"/>
    </xf>
    <xf numFmtId="0" fontId="9" fillId="5" borderId="5" xfId="0" applyFont="1" applyFill="1" applyBorder="1"/>
    <xf numFmtId="0" fontId="3" fillId="5" borderId="5" xfId="0" applyFont="1" applyFill="1" applyBorder="1"/>
    <xf numFmtId="49" fontId="3" fillId="0" borderId="5" xfId="0" applyNumberFormat="1" applyFont="1" applyBorder="1" applyAlignment="1">
      <alignment wrapText="1"/>
    </xf>
    <xf numFmtId="49" fontId="9" fillId="5" borderId="5" xfId="0" applyNumberFormat="1" applyFont="1" applyFill="1" applyBorder="1" applyAlignment="1">
      <alignment horizontal="center"/>
    </xf>
    <xf numFmtId="4" fontId="9" fillId="5" borderId="5" xfId="0" applyNumberFormat="1" applyFont="1" applyFill="1" applyBorder="1"/>
    <xf numFmtId="0" fontId="12" fillId="0" borderId="0" xfId="0" applyFont="1"/>
    <xf numFmtId="0" fontId="15" fillId="0" borderId="1" xfId="0" applyFont="1" applyBorder="1"/>
    <xf numFmtId="0" fontId="12" fillId="0" borderId="1" xfId="0" applyFont="1" applyBorder="1"/>
    <xf numFmtId="0" fontId="16" fillId="0" borderId="16" xfId="0" applyFont="1" applyBorder="1" applyAlignment="1">
      <alignment horizontal="center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15" xfId="0" applyFont="1" applyBorder="1" applyAlignment="1">
      <alignment horizontal="center"/>
    </xf>
    <xf numFmtId="0" fontId="16" fillId="0" borderId="0" xfId="0" applyFont="1"/>
    <xf numFmtId="0" fontId="19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1" fillId="0" borderId="16" xfId="0" applyFont="1" applyBorder="1"/>
    <xf numFmtId="0" fontId="21" fillId="0" borderId="6" xfId="0" applyFont="1" applyBorder="1" applyAlignment="1">
      <alignment horizontal="center"/>
    </xf>
    <xf numFmtId="10" fontId="21" fillId="0" borderId="16" xfId="0" applyNumberFormat="1" applyFont="1" applyBorder="1" applyAlignment="1">
      <alignment horizontal="center"/>
    </xf>
    <xf numFmtId="0" fontId="21" fillId="0" borderId="21" xfId="0" applyFont="1" applyBorder="1" applyAlignment="1">
      <alignment horizontal="center"/>
    </xf>
    <xf numFmtId="0" fontId="16" fillId="0" borderId="22" xfId="0" applyFont="1" applyBorder="1" applyAlignment="1">
      <alignment horizontal="center"/>
    </xf>
    <xf numFmtId="49" fontId="21" fillId="0" borderId="23" xfId="0" applyNumberFormat="1" applyFont="1" applyBorder="1"/>
    <xf numFmtId="0" fontId="21" fillId="0" borderId="19" xfId="0" applyFont="1" applyBorder="1" applyAlignment="1">
      <alignment horizontal="center"/>
    </xf>
    <xf numFmtId="0" fontId="21" fillId="0" borderId="19" xfId="0" applyFont="1" applyBorder="1"/>
    <xf numFmtId="0" fontId="16" fillId="0" borderId="11" xfId="0" applyFont="1" applyBorder="1" applyAlignment="1">
      <alignment horizontal="center"/>
    </xf>
    <xf numFmtId="167" fontId="21" fillId="0" borderId="19" xfId="0" applyNumberFormat="1" applyFont="1" applyBorder="1"/>
    <xf numFmtId="168" fontId="11" fillId="0" borderId="19" xfId="0" applyNumberFormat="1" applyFont="1" applyBorder="1"/>
    <xf numFmtId="0" fontId="22" fillId="0" borderId="9" xfId="0" applyFont="1" applyBorder="1"/>
    <xf numFmtId="0" fontId="21" fillId="0" borderId="10" xfId="0" applyFont="1" applyBorder="1"/>
    <xf numFmtId="0" fontId="21" fillId="0" borderId="9" xfId="0" applyFont="1" applyBorder="1"/>
    <xf numFmtId="167" fontId="21" fillId="0" borderId="20" xfId="0" applyNumberFormat="1" applyFont="1" applyBorder="1" applyAlignment="1">
      <alignment horizontal="center"/>
    </xf>
    <xf numFmtId="0" fontId="11" fillId="0" borderId="0" xfId="0" applyFont="1"/>
    <xf numFmtId="0" fontId="16" fillId="0" borderId="11" xfId="0" applyFont="1" applyBorder="1"/>
    <xf numFmtId="0" fontId="16" fillId="0" borderId="13" xfId="0" applyFont="1" applyBorder="1"/>
    <xf numFmtId="0" fontId="20" fillId="0" borderId="14" xfId="0" applyFont="1" applyBorder="1"/>
    <xf numFmtId="0" fontId="20" fillId="0" borderId="20" xfId="0" applyFont="1" applyBorder="1" applyAlignment="1">
      <alignment horizontal="left"/>
    </xf>
    <xf numFmtId="167" fontId="20" fillId="0" borderId="20" xfId="0" applyNumberFormat="1" applyFont="1" applyBorder="1" applyAlignment="1">
      <alignment horizontal="left"/>
    </xf>
    <xf numFmtId="0" fontId="15" fillId="0" borderId="0" xfId="0" applyFont="1"/>
    <xf numFmtId="0" fontId="0" fillId="0" borderId="0" xfId="0" applyFont="1" applyAlignment="1"/>
    <xf numFmtId="4" fontId="24" fillId="0" borderId="2" xfId="0" applyNumberFormat="1" applyFont="1" applyBorder="1" applyAlignment="1">
      <alignment horizontal="right"/>
    </xf>
    <xf numFmtId="0" fontId="24" fillId="0" borderId="2" xfId="0" applyFont="1" applyBorder="1" applyAlignment="1">
      <alignment horizontal="center"/>
    </xf>
    <xf numFmtId="0" fontId="24" fillId="0" borderId="2" xfId="0" applyFont="1" applyBorder="1" applyAlignment="1">
      <alignment horizontal="center" wrapText="1"/>
    </xf>
    <xf numFmtId="0" fontId="24" fillId="0" borderId="2" xfId="0" applyFont="1" applyBorder="1" applyAlignment="1">
      <alignment horizontal="right" wrapText="1"/>
    </xf>
    <xf numFmtId="165" fontId="24" fillId="0" borderId="2" xfId="0" applyNumberFormat="1" applyFont="1" applyBorder="1" applyAlignment="1">
      <alignment horizontal="right" wrapText="1"/>
    </xf>
    <xf numFmtId="166" fontId="24" fillId="0" borderId="2" xfId="0" applyNumberFormat="1" applyFont="1" applyBorder="1" applyAlignment="1">
      <alignment horizontal="right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right"/>
    </xf>
    <xf numFmtId="4" fontId="24" fillId="0" borderId="0" xfId="0" applyNumberFormat="1" applyFont="1" applyAlignment="1">
      <alignment horizontal="right"/>
    </xf>
    <xf numFmtId="0" fontId="23" fillId="0" borderId="0" xfId="0" applyFont="1"/>
    <xf numFmtId="4" fontId="23" fillId="0" borderId="0" xfId="0" applyNumberFormat="1" applyFont="1" applyAlignment="1">
      <alignment horizontal="right"/>
    </xf>
    <xf numFmtId="0" fontId="24" fillId="0" borderId="0" xfId="0" applyFont="1" applyAlignment="1">
      <alignment horizontal="justify"/>
    </xf>
    <xf numFmtId="0" fontId="24" fillId="0" borderId="25" xfId="0" applyFont="1" applyBorder="1" applyAlignment="1">
      <alignment horizontal="justify" vertical="justify" wrapText="1"/>
    </xf>
    <xf numFmtId="0" fontId="24" fillId="0" borderId="25" xfId="0" applyFont="1" applyBorder="1" applyAlignment="1">
      <alignment horizontal="justify"/>
    </xf>
    <xf numFmtId="0" fontId="24" fillId="0" borderId="25" xfId="0" applyFont="1" applyBorder="1" applyAlignment="1">
      <alignment horizontal="justify" wrapText="1"/>
    </xf>
    <xf numFmtId="0" fontId="23" fillId="0" borderId="0" xfId="0" applyFont="1" applyAlignment="1">
      <alignment horizontal="center"/>
    </xf>
    <xf numFmtId="164" fontId="23" fillId="0" borderId="0" xfId="0" applyNumberFormat="1" applyFont="1" applyAlignment="1">
      <alignment horizontal="right"/>
    </xf>
    <xf numFmtId="14" fontId="23" fillId="0" borderId="0" xfId="0" applyNumberFormat="1" applyFont="1" applyAlignment="1">
      <alignment horizontal="right"/>
    </xf>
    <xf numFmtId="0" fontId="23" fillId="6" borderId="2" xfId="0" applyFont="1" applyFill="1" applyBorder="1" applyAlignment="1">
      <alignment horizontal="center" vertical="center"/>
    </xf>
    <xf numFmtId="0" fontId="24" fillId="6" borderId="2" xfId="0" applyFont="1" applyFill="1" applyBorder="1" applyAlignment="1">
      <alignment horizontal="center" vertical="center"/>
    </xf>
    <xf numFmtId="164" fontId="24" fillId="6" borderId="2" xfId="0" applyNumberFormat="1" applyFont="1" applyFill="1" applyBorder="1" applyAlignment="1">
      <alignment horizontal="center" vertical="center"/>
    </xf>
    <xf numFmtId="4" fontId="24" fillId="6" borderId="2" xfId="0" applyNumberFormat="1" applyFont="1" applyFill="1" applyBorder="1" applyAlignment="1">
      <alignment horizontal="center" vertical="center"/>
    </xf>
    <xf numFmtId="0" fontId="24" fillId="0" borderId="2" xfId="0" applyFont="1" applyBorder="1" applyAlignment="1">
      <alignment horizontal="justify" wrapText="1"/>
    </xf>
    <xf numFmtId="0" fontId="27" fillId="0" borderId="0" xfId="0" applyFont="1"/>
    <xf numFmtId="4" fontId="27" fillId="0" borderId="0" xfId="0" applyNumberFormat="1" applyFont="1" applyAlignment="1">
      <alignment horizontal="right"/>
    </xf>
    <xf numFmtId="0" fontId="24" fillId="0" borderId="28" xfId="0" applyFont="1" applyBorder="1" applyAlignment="1">
      <alignment horizontal="center"/>
    </xf>
    <xf numFmtId="164" fontId="24" fillId="0" borderId="28" xfId="0" applyNumberFormat="1" applyFont="1" applyBorder="1" applyAlignment="1">
      <alignment horizontal="center"/>
    </xf>
    <xf numFmtId="4" fontId="24" fillId="0" borderId="28" xfId="0" applyNumberFormat="1" applyFont="1" applyBorder="1" applyAlignment="1">
      <alignment horizontal="center"/>
    </xf>
    <xf numFmtId="4" fontId="24" fillId="0" borderId="29" xfId="0" applyNumberFormat="1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164" fontId="24" fillId="0" borderId="25" xfId="0" applyNumberFormat="1" applyFont="1" applyBorder="1" applyAlignment="1">
      <alignment horizontal="right"/>
    </xf>
    <xf numFmtId="4" fontId="24" fillId="0" borderId="25" xfId="0" applyNumberFormat="1" applyFont="1" applyBorder="1" applyAlignment="1">
      <alignment horizontal="right"/>
    </xf>
    <xf numFmtId="4" fontId="23" fillId="0" borderId="25" xfId="0" applyNumberFormat="1" applyFont="1" applyBorder="1" applyAlignment="1">
      <alignment horizontal="right"/>
    </xf>
    <xf numFmtId="0" fontId="0" fillId="0" borderId="0" xfId="0" applyFont="1" applyAlignment="1"/>
    <xf numFmtId="0" fontId="29" fillId="0" borderId="2" xfId="0" applyFont="1" applyBorder="1" applyAlignment="1">
      <alignment horizontal="center"/>
    </xf>
    <xf numFmtId="164" fontId="29" fillId="0" borderId="2" xfId="0" applyNumberFormat="1" applyFont="1" applyBorder="1" applyAlignment="1">
      <alignment horizontal="right"/>
    </xf>
    <xf numFmtId="0" fontId="29" fillId="0" borderId="2" xfId="0" applyFont="1" applyBorder="1"/>
    <xf numFmtId="4" fontId="29" fillId="0" borderId="2" xfId="0" applyNumberFormat="1" applyFont="1" applyBorder="1" applyAlignment="1">
      <alignment horizontal="right"/>
    </xf>
    <xf numFmtId="0" fontId="29" fillId="0" borderId="2" xfId="0" applyFont="1" applyBorder="1" applyAlignment="1">
      <alignment horizontal="center" wrapText="1"/>
    </xf>
    <xf numFmtId="0" fontId="29" fillId="0" borderId="2" xfId="0" applyFont="1" applyBorder="1" applyAlignment="1">
      <alignment horizontal="right" wrapText="1"/>
    </xf>
    <xf numFmtId="4" fontId="30" fillId="0" borderId="2" xfId="0" applyNumberFormat="1" applyFont="1" applyBorder="1" applyAlignment="1">
      <alignment horizontal="right" wrapText="1"/>
    </xf>
    <xf numFmtId="0" fontId="29" fillId="0" borderId="2" xfId="0" applyFont="1" applyBorder="1" applyAlignment="1">
      <alignment horizontal="justify" wrapText="1"/>
    </xf>
    <xf numFmtId="165" fontId="29" fillId="0" borderId="2" xfId="0" applyNumberFormat="1" applyFont="1" applyBorder="1" applyAlignment="1">
      <alignment horizontal="right" wrapText="1"/>
    </xf>
    <xf numFmtId="4" fontId="31" fillId="0" borderId="2" xfId="0" applyNumberFormat="1" applyFont="1" applyBorder="1" applyAlignment="1">
      <alignment horizontal="right"/>
    </xf>
    <xf numFmtId="4" fontId="32" fillId="0" borderId="2" xfId="0" applyNumberFormat="1" applyFont="1" applyBorder="1" applyAlignment="1">
      <alignment horizontal="right"/>
    </xf>
    <xf numFmtId="0" fontId="34" fillId="0" borderId="2" xfId="0" applyFont="1" applyBorder="1" applyAlignment="1">
      <alignment horizontal="justify"/>
    </xf>
    <xf numFmtId="0" fontId="34" fillId="0" borderId="2" xfId="0" applyFont="1" applyBorder="1" applyAlignment="1">
      <alignment horizontal="center"/>
    </xf>
    <xf numFmtId="164" fontId="34" fillId="0" borderId="2" xfId="0" applyNumberFormat="1" applyFont="1" applyBorder="1" applyAlignment="1">
      <alignment horizontal="right"/>
    </xf>
    <xf numFmtId="0" fontId="29" fillId="0" borderId="25" xfId="0" applyFont="1" applyBorder="1" applyAlignment="1">
      <alignment horizontal="center"/>
    </xf>
    <xf numFmtId="0" fontId="25" fillId="8" borderId="25" xfId="0" applyFont="1" applyFill="1" applyBorder="1" applyAlignment="1">
      <alignment horizontal="right" wrapText="1"/>
    </xf>
    <xf numFmtId="0" fontId="30" fillId="8" borderId="25" xfId="0" applyFont="1" applyFill="1" applyBorder="1" applyAlignment="1">
      <alignment horizontal="right" wrapText="1"/>
    </xf>
    <xf numFmtId="4" fontId="29" fillId="0" borderId="25" xfId="0" applyNumberFormat="1" applyFont="1" applyBorder="1" applyAlignment="1">
      <alignment horizontal="right"/>
    </xf>
    <xf numFmtId="0" fontId="29" fillId="0" borderId="25" xfId="0" applyFont="1" applyBorder="1" applyAlignment="1">
      <alignment horizontal="justify"/>
    </xf>
    <xf numFmtId="0" fontId="30" fillId="8" borderId="25" xfId="0" applyFont="1" applyFill="1" applyBorder="1" applyAlignment="1">
      <alignment wrapText="1"/>
    </xf>
    <xf numFmtId="0" fontId="29" fillId="0" borderId="25" xfId="0" applyFont="1" applyBorder="1" applyAlignment="1">
      <alignment horizontal="center" wrapText="1"/>
    </xf>
    <xf numFmtId="0" fontId="29" fillId="0" borderId="25" xfId="0" applyFont="1" applyBorder="1" applyAlignment="1">
      <alignment horizontal="right" wrapText="1"/>
    </xf>
    <xf numFmtId="4" fontId="30" fillId="0" borderId="25" xfId="0" applyNumberFormat="1" applyFont="1" applyBorder="1" applyAlignment="1">
      <alignment horizontal="right" wrapText="1"/>
    </xf>
    <xf numFmtId="0" fontId="29" fillId="0" borderId="25" xfId="0" applyFont="1" applyBorder="1" applyAlignment="1">
      <alignment horizontal="justify" vertical="center" wrapText="1"/>
    </xf>
    <xf numFmtId="0" fontId="29" fillId="0" borderId="25" xfId="0" applyFont="1" applyBorder="1" applyAlignment="1">
      <alignment horizontal="justify" wrapText="1"/>
    </xf>
    <xf numFmtId="165" fontId="29" fillId="0" borderId="25" xfId="0" applyNumberFormat="1" applyFont="1" applyBorder="1" applyAlignment="1">
      <alignment horizontal="right" wrapText="1"/>
    </xf>
    <xf numFmtId="0" fontId="24" fillId="0" borderId="18" xfId="0" applyFont="1" applyBorder="1" applyAlignment="1">
      <alignment horizontal="justify" wrapText="1"/>
    </xf>
    <xf numFmtId="0" fontId="24" fillId="0" borderId="18" xfId="0" applyFont="1" applyBorder="1" applyAlignment="1">
      <alignment horizontal="center" wrapText="1"/>
    </xf>
    <xf numFmtId="0" fontId="24" fillId="0" borderId="18" xfId="0" applyFont="1" applyBorder="1" applyAlignment="1">
      <alignment horizontal="right" wrapText="1"/>
    </xf>
    <xf numFmtId="4" fontId="24" fillId="0" borderId="18" xfId="0" applyNumberFormat="1" applyFont="1" applyBorder="1" applyAlignment="1">
      <alignment horizontal="right"/>
    </xf>
    <xf numFmtId="0" fontId="34" fillId="0" borderId="25" xfId="0" applyFont="1" applyBorder="1" applyAlignment="1">
      <alignment horizontal="justify"/>
    </xf>
    <xf numFmtId="0" fontId="34" fillId="0" borderId="25" xfId="0" applyFont="1" applyBorder="1" applyAlignment="1">
      <alignment horizontal="center"/>
    </xf>
    <xf numFmtId="164" fontId="34" fillId="0" borderId="25" xfId="0" applyNumberFormat="1" applyFont="1" applyBorder="1" applyAlignment="1">
      <alignment horizontal="right"/>
    </xf>
    <xf numFmtId="4" fontId="34" fillId="0" borderId="25" xfId="0" applyNumberFormat="1" applyFont="1" applyBorder="1" applyAlignment="1">
      <alignment horizontal="right"/>
    </xf>
    <xf numFmtId="4" fontId="33" fillId="0" borderId="0" xfId="0" applyNumberFormat="1" applyFont="1" applyFill="1" applyBorder="1" applyAlignment="1">
      <alignment horizontal="right"/>
    </xf>
    <xf numFmtId="4" fontId="32" fillId="0" borderId="0" xfId="0" applyNumberFormat="1" applyFont="1" applyFill="1" applyBorder="1" applyAlignment="1">
      <alignment horizontal="right"/>
    </xf>
    <xf numFmtId="0" fontId="33" fillId="0" borderId="0" xfId="0" applyFont="1" applyFill="1" applyBorder="1"/>
    <xf numFmtId="10" fontId="33" fillId="0" borderId="0" xfId="0" applyNumberFormat="1" applyFont="1" applyFill="1" applyBorder="1" applyAlignment="1">
      <alignment horizontal="right"/>
    </xf>
    <xf numFmtId="0" fontId="32" fillId="0" borderId="0" xfId="0" applyFont="1" applyFill="1" applyBorder="1"/>
    <xf numFmtId="164" fontId="32" fillId="0" borderId="25" xfId="0" applyNumberFormat="1" applyFont="1" applyFill="1" applyBorder="1" applyAlignment="1">
      <alignment horizontal="right"/>
    </xf>
    <xf numFmtId="4" fontId="33" fillId="0" borderId="25" xfId="0" applyNumberFormat="1" applyFont="1" applyFill="1" applyBorder="1" applyAlignment="1">
      <alignment horizontal="right"/>
    </xf>
    <xf numFmtId="4" fontId="32" fillId="0" borderId="25" xfId="0" applyNumberFormat="1" applyFont="1" applyFill="1" applyBorder="1" applyAlignment="1">
      <alignment horizontal="right"/>
    </xf>
    <xf numFmtId="0" fontId="0" fillId="0" borderId="0" xfId="0" applyFont="1" applyAlignment="1"/>
    <xf numFmtId="0" fontId="23" fillId="0" borderId="26" xfId="0" applyFont="1" applyFill="1" applyBorder="1" applyAlignment="1">
      <alignment horizontal="justify"/>
    </xf>
    <xf numFmtId="164" fontId="23" fillId="0" borderId="33" xfId="0" applyNumberFormat="1" applyFont="1" applyFill="1" applyBorder="1" applyAlignment="1">
      <alignment horizontal="right"/>
    </xf>
    <xf numFmtId="0" fontId="26" fillId="0" borderId="25" xfId="0" applyFont="1" applyFill="1" applyBorder="1" applyAlignment="1">
      <alignment horizontal="center" vertical="center" wrapText="1"/>
    </xf>
    <xf numFmtId="4" fontId="24" fillId="0" borderId="18" xfId="0" applyNumberFormat="1" applyFont="1" applyFill="1" applyBorder="1" applyAlignment="1">
      <alignment horizontal="right"/>
    </xf>
    <xf numFmtId="0" fontId="24" fillId="0" borderId="18" xfId="0" applyFont="1" applyFill="1" applyBorder="1" applyAlignment="1">
      <alignment horizontal="center"/>
    </xf>
    <xf numFmtId="164" fontId="24" fillId="0" borderId="18" xfId="0" applyNumberFormat="1" applyFont="1" applyFill="1" applyBorder="1" applyAlignment="1">
      <alignment horizontal="right"/>
    </xf>
    <xf numFmtId="0" fontId="24" fillId="0" borderId="0" xfId="0" applyFont="1" applyFill="1" applyBorder="1"/>
    <xf numFmtId="4" fontId="24" fillId="0" borderId="0" xfId="0" applyNumberFormat="1" applyFont="1" applyFill="1" applyBorder="1" applyAlignment="1">
      <alignment horizontal="right"/>
    </xf>
    <xf numFmtId="10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Border="1"/>
    <xf numFmtId="4" fontId="23" fillId="0" borderId="0" xfId="0" applyNumberFormat="1" applyFont="1" applyFill="1" applyBorder="1" applyAlignment="1">
      <alignment horizontal="right"/>
    </xf>
    <xf numFmtId="4" fontId="24" fillId="0" borderId="33" xfId="0" applyNumberFormat="1" applyFont="1" applyFill="1" applyBorder="1" applyAlignment="1">
      <alignment horizontal="right"/>
    </xf>
    <xf numFmtId="4" fontId="23" fillId="0" borderId="34" xfId="0" applyNumberFormat="1" applyFont="1" applyFill="1" applyBorder="1" applyAlignment="1">
      <alignment horizontal="right"/>
    </xf>
    <xf numFmtId="4" fontId="24" fillId="0" borderId="25" xfId="0" applyNumberFormat="1" applyFont="1" applyFill="1" applyBorder="1" applyAlignment="1">
      <alignment horizontal="right"/>
    </xf>
    <xf numFmtId="165" fontId="29" fillId="0" borderId="25" xfId="0" applyNumberFormat="1" applyFont="1" applyFill="1" applyBorder="1" applyAlignment="1">
      <alignment horizontal="right" wrapText="1"/>
    </xf>
    <xf numFmtId="0" fontId="23" fillId="0" borderId="25" xfId="0" applyFont="1" applyFill="1" applyBorder="1" applyAlignment="1">
      <alignment horizontal="center"/>
    </xf>
    <xf numFmtId="0" fontId="24" fillId="0" borderId="25" xfId="0" applyFont="1" applyFill="1" applyBorder="1"/>
    <xf numFmtId="164" fontId="23" fillId="0" borderId="25" xfId="0" applyNumberFormat="1" applyFont="1" applyFill="1" applyBorder="1" applyAlignment="1">
      <alignment horizontal="right"/>
    </xf>
    <xf numFmtId="0" fontId="24" fillId="0" borderId="25" xfId="0" applyFont="1" applyFill="1" applyBorder="1" applyAlignment="1">
      <alignment horizontal="center"/>
    </xf>
    <xf numFmtId="0" fontId="23" fillId="0" borderId="25" xfId="0" applyFont="1" applyFill="1" applyBorder="1" applyAlignment="1">
      <alignment horizontal="justify"/>
    </xf>
    <xf numFmtId="4" fontId="23" fillId="0" borderId="25" xfId="0" applyNumberFormat="1" applyFont="1" applyFill="1" applyBorder="1" applyAlignment="1">
      <alignment horizontal="right"/>
    </xf>
    <xf numFmtId="0" fontId="0" fillId="0" borderId="0" xfId="0" applyFont="1" applyAlignment="1"/>
    <xf numFmtId="0" fontId="24" fillId="0" borderId="25" xfId="0" applyFont="1" applyFill="1" applyBorder="1" applyAlignment="1">
      <alignment horizontal="justify"/>
    </xf>
    <xf numFmtId="0" fontId="0" fillId="0" borderId="0" xfId="0" applyFont="1" applyAlignment="1"/>
    <xf numFmtId="4" fontId="29" fillId="0" borderId="25" xfId="0" applyNumberFormat="1" applyFont="1" applyFill="1" applyBorder="1" applyAlignment="1">
      <alignment horizontal="right"/>
    </xf>
    <xf numFmtId="4" fontId="24" fillId="0" borderId="2" xfId="0" applyNumberFormat="1" applyFont="1" applyFill="1" applyBorder="1" applyAlignment="1">
      <alignment horizontal="right"/>
    </xf>
    <xf numFmtId="164" fontId="24" fillId="0" borderId="2" xfId="0" applyNumberFormat="1" applyFont="1" applyFill="1" applyBorder="1" applyAlignment="1">
      <alignment horizontal="right"/>
    </xf>
    <xf numFmtId="0" fontId="28" fillId="0" borderId="18" xfId="0" applyFont="1" applyBorder="1" applyAlignment="1">
      <alignment horizontal="center"/>
    </xf>
    <xf numFmtId="165" fontId="24" fillId="0" borderId="18" xfId="0" applyNumberFormat="1" applyFont="1" applyBorder="1" applyAlignment="1">
      <alignment horizontal="right" wrapText="1"/>
    </xf>
    <xf numFmtId="0" fontId="40" fillId="8" borderId="25" xfId="0" applyFont="1" applyFill="1" applyBorder="1" applyAlignment="1">
      <alignment horizontal="right" wrapText="1"/>
    </xf>
    <xf numFmtId="4" fontId="38" fillId="0" borderId="25" xfId="0" applyNumberFormat="1" applyFont="1" applyBorder="1" applyAlignment="1">
      <alignment horizontal="right"/>
    </xf>
    <xf numFmtId="4" fontId="38" fillId="0" borderId="26" xfId="0" applyNumberFormat="1" applyFont="1" applyBorder="1" applyAlignment="1">
      <alignment horizontal="right"/>
    </xf>
    <xf numFmtId="165" fontId="38" fillId="8" borderId="25" xfId="0" applyNumberFormat="1" applyFont="1" applyFill="1" applyBorder="1" applyAlignment="1">
      <alignment horizontal="right" wrapText="1"/>
    </xf>
    <xf numFmtId="0" fontId="24" fillId="0" borderId="18" xfId="0" applyFont="1" applyBorder="1" applyAlignment="1">
      <alignment horizontal="center"/>
    </xf>
    <xf numFmtId="0" fontId="25" fillId="8" borderId="37" xfId="0" applyFont="1" applyFill="1" applyBorder="1" applyAlignment="1">
      <alignment wrapText="1"/>
    </xf>
    <xf numFmtId="0" fontId="23" fillId="0" borderId="34" xfId="0" applyFont="1" applyFill="1" applyBorder="1" applyAlignment="1">
      <alignment horizontal="right"/>
    </xf>
    <xf numFmtId="0" fontId="45" fillId="10" borderId="38" xfId="0" applyFont="1" applyFill="1" applyBorder="1" applyAlignment="1">
      <alignment horizontal="center" vertical="center"/>
    </xf>
    <xf numFmtId="0" fontId="45" fillId="10" borderId="38" xfId="3" applyFont="1" applyFill="1" applyBorder="1" applyAlignment="1">
      <alignment horizontal="center" vertical="center" wrapText="1"/>
    </xf>
    <xf numFmtId="165" fontId="45" fillId="10" borderId="38" xfId="1" applyNumberFormat="1" applyFont="1" applyFill="1" applyBorder="1" applyAlignment="1">
      <alignment horizontal="center" vertical="center" wrapText="1"/>
    </xf>
    <xf numFmtId="4" fontId="45" fillId="10" borderId="38" xfId="1" applyNumberFormat="1" applyFont="1" applyFill="1" applyBorder="1" applyAlignment="1">
      <alignment horizontal="center" vertical="center" wrapText="1"/>
    </xf>
    <xf numFmtId="165" fontId="46" fillId="10" borderId="38" xfId="1" applyNumberFormat="1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41" fillId="11" borderId="25" xfId="3" quotePrefix="1" applyNumberFormat="1" applyFont="1" applyFill="1" applyBorder="1" applyAlignment="1">
      <alignment horizontal="center" vertical="center"/>
    </xf>
    <xf numFmtId="0" fontId="47" fillId="11" borderId="25" xfId="3" applyFont="1" applyFill="1" applyBorder="1" applyAlignment="1">
      <alignment horizontal="left"/>
    </xf>
    <xf numFmtId="165" fontId="48" fillId="11" borderId="25" xfId="1" applyNumberFormat="1" applyFont="1" applyFill="1" applyBorder="1" applyAlignment="1">
      <alignment horizontal="center" vertical="center"/>
    </xf>
    <xf numFmtId="10" fontId="48" fillId="11" borderId="25" xfId="2" applyNumberFormat="1" applyFont="1" applyFill="1" applyBorder="1" applyAlignment="1">
      <alignment horizontal="center" vertical="center"/>
    </xf>
    <xf numFmtId="165" fontId="48" fillId="11" borderId="25" xfId="1" applyNumberFormat="1" applyFont="1" applyFill="1" applyBorder="1" applyAlignment="1">
      <alignment horizontal="right" vertical="center"/>
    </xf>
    <xf numFmtId="0" fontId="47" fillId="11" borderId="25" xfId="0" applyFont="1" applyFill="1" applyBorder="1"/>
    <xf numFmtId="0" fontId="47" fillId="12" borderId="25" xfId="0" applyFont="1" applyFill="1" applyBorder="1" applyAlignment="1">
      <alignment horizontal="left" vertical="center" wrapText="1"/>
    </xf>
    <xf numFmtId="0" fontId="47" fillId="11" borderId="25" xfId="3" quotePrefix="1" applyNumberFormat="1" applyFont="1" applyFill="1" applyBorder="1" applyAlignment="1">
      <alignment horizontal="center" vertical="center"/>
    </xf>
    <xf numFmtId="0" fontId="41" fillId="10" borderId="25" xfId="0" applyFont="1" applyFill="1" applyBorder="1" applyAlignment="1">
      <alignment horizontal="center" vertical="center"/>
    </xf>
    <xf numFmtId="0" fontId="41" fillId="10" borderId="25" xfId="0" applyFont="1" applyFill="1" applyBorder="1"/>
    <xf numFmtId="165" fontId="47" fillId="10" borderId="25" xfId="1" applyNumberFormat="1" applyFont="1" applyFill="1" applyBorder="1" applyAlignment="1">
      <alignment horizontal="center" vertical="center"/>
    </xf>
    <xf numFmtId="10" fontId="47" fillId="13" borderId="25" xfId="2" applyNumberFormat="1" applyFont="1" applyFill="1" applyBorder="1" applyAlignment="1">
      <alignment horizontal="center" vertical="center"/>
    </xf>
    <xf numFmtId="165" fontId="47" fillId="10" borderId="25" xfId="1" applyNumberFormat="1" applyFont="1" applyFill="1" applyBorder="1" applyAlignment="1">
      <alignment horizontal="center"/>
    </xf>
    <xf numFmtId="9" fontId="47" fillId="10" borderId="25" xfId="2" applyFont="1" applyFill="1" applyBorder="1" applyAlignment="1">
      <alignment horizontal="center" vertical="center"/>
    </xf>
    <xf numFmtId="0" fontId="50" fillId="0" borderId="21" xfId="0" applyFont="1" applyBorder="1"/>
    <xf numFmtId="0" fontId="50" fillId="0" borderId="19" xfId="0" applyFont="1" applyBorder="1"/>
    <xf numFmtId="0" fontId="50" fillId="0" borderId="16" xfId="0" applyFont="1" applyBorder="1"/>
    <xf numFmtId="0" fontId="0" fillId="0" borderId="0" xfId="0" applyFont="1" applyAlignment="1">
      <alignment horizontal="justify"/>
    </xf>
    <xf numFmtId="43" fontId="16" fillId="0" borderId="0" xfId="1" applyFont="1"/>
    <xf numFmtId="0" fontId="24" fillId="0" borderId="2" xfId="0" applyFont="1" applyFill="1" applyBorder="1" applyAlignment="1">
      <alignment horizontal="justify"/>
    </xf>
    <xf numFmtId="0" fontId="24" fillId="0" borderId="0" xfId="0" applyFont="1" applyFill="1"/>
    <xf numFmtId="10" fontId="24" fillId="0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0" fontId="25" fillId="8" borderId="37" xfId="0" applyFont="1" applyFill="1" applyBorder="1" applyAlignment="1">
      <alignment horizontal="justify" wrapText="1"/>
    </xf>
    <xf numFmtId="0" fontId="38" fillId="0" borderId="25" xfId="0" applyFont="1" applyBorder="1" applyAlignment="1">
      <alignment horizontal="justify" wrapText="1"/>
    </xf>
    <xf numFmtId="0" fontId="33" fillId="0" borderId="2" xfId="0" applyFont="1" applyFill="1" applyBorder="1" applyAlignment="1">
      <alignment horizontal="center"/>
    </xf>
    <xf numFmtId="164" fontId="33" fillId="0" borderId="2" xfId="0" applyNumberFormat="1" applyFont="1" applyFill="1" applyBorder="1" applyAlignment="1">
      <alignment horizontal="right"/>
    </xf>
    <xf numFmtId="4" fontId="33" fillId="0" borderId="2" xfId="0" applyNumberFormat="1" applyFont="1" applyFill="1" applyBorder="1" applyAlignment="1">
      <alignment horizontal="right"/>
    </xf>
    <xf numFmtId="0" fontId="33" fillId="0" borderId="2" xfId="0" applyFont="1" applyFill="1" applyBorder="1" applyAlignment="1">
      <alignment horizontal="justify" wrapText="1"/>
    </xf>
    <xf numFmtId="0" fontId="33" fillId="0" borderId="2" xfId="0" applyFont="1" applyFill="1" applyBorder="1" applyAlignment="1">
      <alignment horizontal="center" wrapText="1"/>
    </xf>
    <xf numFmtId="165" fontId="33" fillId="0" borderId="2" xfId="0" applyNumberFormat="1" applyFont="1" applyFill="1" applyBorder="1" applyAlignment="1">
      <alignment horizontal="right" wrapText="1"/>
    </xf>
    <xf numFmtId="0" fontId="32" fillId="0" borderId="37" xfId="0" applyFont="1" applyFill="1" applyBorder="1" applyAlignment="1">
      <alignment horizontal="justify"/>
    </xf>
    <xf numFmtId="0" fontId="33" fillId="0" borderId="18" xfId="0" applyFont="1" applyFill="1" applyBorder="1" applyAlignment="1">
      <alignment horizontal="center"/>
    </xf>
    <xf numFmtId="164" fontId="33" fillId="0" borderId="18" xfId="0" applyNumberFormat="1" applyFont="1" applyFill="1" applyBorder="1" applyAlignment="1">
      <alignment horizontal="right"/>
    </xf>
    <xf numFmtId="4" fontId="33" fillId="0" borderId="18" xfId="0" applyNumberFormat="1" applyFont="1" applyFill="1" applyBorder="1" applyAlignment="1">
      <alignment horizontal="right"/>
    </xf>
    <xf numFmtId="164" fontId="32" fillId="0" borderId="40" xfId="0" applyNumberFormat="1" applyFont="1" applyFill="1" applyBorder="1" applyAlignment="1">
      <alignment horizontal="right"/>
    </xf>
    <xf numFmtId="4" fontId="33" fillId="0" borderId="40" xfId="0" applyNumberFormat="1" applyFont="1" applyFill="1" applyBorder="1" applyAlignment="1">
      <alignment horizontal="right"/>
    </xf>
    <xf numFmtId="0" fontId="32" fillId="0" borderId="41" xfId="0" applyFont="1" applyFill="1" applyBorder="1" applyAlignment="1">
      <alignment horizontal="right"/>
    </xf>
    <xf numFmtId="0" fontId="0" fillId="0" borderId="0" xfId="0" applyFont="1" applyAlignment="1"/>
    <xf numFmtId="0" fontId="6" fillId="0" borderId="0" xfId="0" applyFont="1" applyAlignment="1">
      <alignment horizontal="center" vertical="center"/>
    </xf>
    <xf numFmtId="0" fontId="24" fillId="0" borderId="18" xfId="0" applyFont="1" applyFill="1" applyBorder="1" applyAlignment="1">
      <alignment horizontal="justify"/>
    </xf>
    <xf numFmtId="164" fontId="23" fillId="0" borderId="40" xfId="0" applyNumberFormat="1" applyFont="1" applyFill="1" applyBorder="1" applyAlignment="1">
      <alignment horizontal="right"/>
    </xf>
    <xf numFmtId="4" fontId="23" fillId="0" borderId="41" xfId="0" applyNumberFormat="1" applyFont="1" applyFill="1" applyBorder="1" applyAlignment="1">
      <alignment horizontal="right"/>
    </xf>
    <xf numFmtId="0" fontId="24" fillId="0" borderId="24" xfId="0" applyFont="1" applyBorder="1" applyAlignment="1">
      <alignment horizontal="center"/>
    </xf>
    <xf numFmtId="166" fontId="24" fillId="0" borderId="24" xfId="0" applyNumberFormat="1" applyFont="1" applyBorder="1" applyAlignment="1">
      <alignment horizontal="right"/>
    </xf>
    <xf numFmtId="4" fontId="24" fillId="0" borderId="24" xfId="0" applyNumberFormat="1" applyFont="1" applyBorder="1" applyAlignment="1">
      <alignment horizontal="right"/>
    </xf>
    <xf numFmtId="0" fontId="24" fillId="0" borderId="33" xfId="0" applyFont="1" applyBorder="1"/>
    <xf numFmtId="4" fontId="24" fillId="0" borderId="33" xfId="0" applyNumberFormat="1" applyFont="1" applyBorder="1" applyAlignment="1">
      <alignment horizontal="right"/>
    </xf>
    <xf numFmtId="4" fontId="24" fillId="0" borderId="34" xfId="0" applyNumberFormat="1" applyFont="1" applyBorder="1" applyAlignment="1">
      <alignment horizontal="right"/>
    </xf>
    <xf numFmtId="0" fontId="24" fillId="0" borderId="0" xfId="0" applyFont="1" applyBorder="1"/>
    <xf numFmtId="4" fontId="24" fillId="0" borderId="0" xfId="0" applyNumberFormat="1" applyFont="1" applyBorder="1" applyAlignment="1">
      <alignment horizontal="right"/>
    </xf>
    <xf numFmtId="4" fontId="24" fillId="0" borderId="46" xfId="0" applyNumberFormat="1" applyFont="1" applyBorder="1" applyAlignment="1">
      <alignment horizontal="right"/>
    </xf>
    <xf numFmtId="10" fontId="24" fillId="0" borderId="0" xfId="0" applyNumberFormat="1" applyFont="1" applyBorder="1" applyAlignment="1">
      <alignment horizontal="right"/>
    </xf>
    <xf numFmtId="0" fontId="23" fillId="0" borderId="0" xfId="0" applyFont="1" applyBorder="1"/>
    <xf numFmtId="4" fontId="23" fillId="0" borderId="0" xfId="0" applyNumberFormat="1" applyFont="1" applyBorder="1" applyAlignment="1">
      <alignment horizontal="right"/>
    </xf>
    <xf numFmtId="4" fontId="23" fillId="0" borderId="46" xfId="0" applyNumberFormat="1" applyFont="1" applyBorder="1" applyAlignment="1">
      <alignment horizontal="right"/>
    </xf>
    <xf numFmtId="0" fontId="23" fillId="0" borderId="43" xfId="0" applyFont="1" applyBorder="1"/>
    <xf numFmtId="4" fontId="23" fillId="0" borderId="43" xfId="0" applyNumberFormat="1" applyFont="1" applyBorder="1" applyAlignment="1">
      <alignment horizontal="right"/>
    </xf>
    <xf numFmtId="4" fontId="23" fillId="0" borderId="44" xfId="0" applyNumberFormat="1" applyFont="1" applyBorder="1" applyAlignment="1">
      <alignment horizontal="right"/>
    </xf>
    <xf numFmtId="0" fontId="24" fillId="0" borderId="24" xfId="0" applyFont="1" applyFill="1" applyBorder="1" applyAlignment="1">
      <alignment horizontal="center"/>
    </xf>
    <xf numFmtId="164" fontId="24" fillId="0" borderId="24" xfId="0" applyNumberFormat="1" applyFont="1" applyFill="1" applyBorder="1" applyAlignment="1">
      <alignment horizontal="right"/>
    </xf>
    <xf numFmtId="4" fontId="24" fillId="0" borderId="24" xfId="0" applyNumberFormat="1" applyFont="1" applyFill="1" applyBorder="1" applyAlignment="1">
      <alignment horizontal="right"/>
    </xf>
    <xf numFmtId="0" fontId="24" fillId="0" borderId="33" xfId="0" applyFont="1" applyFill="1" applyBorder="1"/>
    <xf numFmtId="4" fontId="24" fillId="0" borderId="34" xfId="0" applyNumberFormat="1" applyFont="1" applyFill="1" applyBorder="1" applyAlignment="1">
      <alignment horizontal="right"/>
    </xf>
    <xf numFmtId="4" fontId="24" fillId="0" borderId="46" xfId="0" applyNumberFormat="1" applyFont="1" applyFill="1" applyBorder="1" applyAlignment="1">
      <alignment horizontal="right"/>
    </xf>
    <xf numFmtId="4" fontId="23" fillId="0" borderId="46" xfId="0" applyNumberFormat="1" applyFont="1" applyFill="1" applyBorder="1" applyAlignment="1">
      <alignment horizontal="right"/>
    </xf>
    <xf numFmtId="0" fontId="23" fillId="0" borderId="43" xfId="0" applyFont="1" applyFill="1" applyBorder="1"/>
    <xf numFmtId="4" fontId="23" fillId="0" borderId="43" xfId="0" applyNumberFormat="1" applyFont="1" applyFill="1" applyBorder="1" applyAlignment="1">
      <alignment horizontal="right"/>
    </xf>
    <xf numFmtId="4" fontId="23" fillId="0" borderId="44" xfId="0" applyNumberFormat="1" applyFont="1" applyFill="1" applyBorder="1" applyAlignment="1">
      <alignment horizontal="right"/>
    </xf>
    <xf numFmtId="43" fontId="11" fillId="0" borderId="0" xfId="1" applyFont="1"/>
    <xf numFmtId="0" fontId="23" fillId="0" borderId="2" xfId="0" applyFont="1" applyFill="1" applyBorder="1" applyAlignment="1">
      <alignment horizontal="justify"/>
    </xf>
    <xf numFmtId="164" fontId="23" fillId="0" borderId="1" xfId="0" applyNumberFormat="1" applyFont="1" applyFill="1" applyBorder="1" applyAlignment="1">
      <alignment horizontal="right"/>
    </xf>
    <xf numFmtId="4" fontId="24" fillId="0" borderId="1" xfId="0" applyNumberFormat="1" applyFont="1" applyFill="1" applyBorder="1" applyAlignment="1">
      <alignment horizontal="right"/>
    </xf>
    <xf numFmtId="4" fontId="23" fillId="0" borderId="15" xfId="0" applyNumberFormat="1" applyFont="1" applyFill="1" applyBorder="1" applyAlignment="1">
      <alignment horizontal="right"/>
    </xf>
    <xf numFmtId="0" fontId="24" fillId="0" borderId="2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justify"/>
    </xf>
    <xf numFmtId="0" fontId="33" fillId="0" borderId="2" xfId="0" applyFont="1" applyFill="1" applyBorder="1" applyAlignment="1">
      <alignment horizontal="justify"/>
    </xf>
    <xf numFmtId="0" fontId="32" fillId="0" borderId="27" xfId="0" applyFont="1" applyFill="1" applyBorder="1" applyAlignment="1">
      <alignment horizontal="justify"/>
    </xf>
    <xf numFmtId="0" fontId="24" fillId="0" borderId="26" xfId="0" applyFont="1" applyFill="1" applyBorder="1" applyAlignment="1">
      <alignment horizontal="center"/>
    </xf>
    <xf numFmtId="164" fontId="24" fillId="0" borderId="26" xfId="0" applyNumberFormat="1" applyFont="1" applyFill="1" applyBorder="1" applyAlignment="1">
      <alignment horizontal="right"/>
    </xf>
    <xf numFmtId="4" fontId="24" fillId="0" borderId="26" xfId="0" applyNumberFormat="1" applyFont="1" applyFill="1" applyBorder="1" applyAlignment="1">
      <alignment horizontal="right"/>
    </xf>
    <xf numFmtId="0" fontId="36" fillId="0" borderId="0" xfId="0" applyFont="1" applyAlignment="1">
      <alignment horizontal="center" vertical="center"/>
    </xf>
    <xf numFmtId="0" fontId="24" fillId="0" borderId="47" xfId="0" applyFont="1" applyFill="1" applyBorder="1" applyAlignment="1">
      <alignment horizontal="center"/>
    </xf>
    <xf numFmtId="164" fontId="24" fillId="0" borderId="47" xfId="0" applyNumberFormat="1" applyFont="1" applyFill="1" applyBorder="1" applyAlignment="1">
      <alignment horizontal="right"/>
    </xf>
    <xf numFmtId="4" fontId="24" fillId="0" borderId="47" xfId="0" applyNumberFormat="1" applyFont="1" applyFill="1" applyBorder="1" applyAlignment="1">
      <alignment horizontal="right"/>
    </xf>
    <xf numFmtId="0" fontId="23" fillId="0" borderId="31" xfId="0" applyFont="1" applyFill="1" applyBorder="1" applyAlignment="1">
      <alignment horizontal="center"/>
    </xf>
    <xf numFmtId="0" fontId="4" fillId="0" borderId="0" xfId="0" applyFont="1" applyAlignment="1">
      <alignment horizontal="justify"/>
    </xf>
    <xf numFmtId="0" fontId="6" fillId="0" borderId="0" xfId="0" applyFont="1" applyAlignment="1">
      <alignment horizontal="justify" vertical="center"/>
    </xf>
    <xf numFmtId="0" fontId="23" fillId="0" borderId="0" xfId="0" applyFont="1" applyAlignment="1">
      <alignment horizontal="justify"/>
    </xf>
    <xf numFmtId="0" fontId="23" fillId="6" borderId="2" xfId="0" applyFont="1" applyFill="1" applyBorder="1" applyAlignment="1">
      <alignment horizontal="justify" vertical="center"/>
    </xf>
    <xf numFmtId="0" fontId="23" fillId="0" borderId="27" xfId="0" applyFont="1" applyFill="1" applyBorder="1" applyAlignment="1">
      <alignment horizontal="justify"/>
    </xf>
    <xf numFmtId="0" fontId="24" fillId="0" borderId="0" xfId="0" applyFont="1" applyFill="1" applyBorder="1" applyAlignment="1">
      <alignment horizontal="justify"/>
    </xf>
    <xf numFmtId="49" fontId="24" fillId="0" borderId="0" xfId="0" applyNumberFormat="1" applyFont="1" applyFill="1" applyBorder="1" applyAlignment="1">
      <alignment horizontal="justify"/>
    </xf>
    <xf numFmtId="0" fontId="25" fillId="0" borderId="2" xfId="0" applyFont="1" applyBorder="1" applyAlignment="1">
      <alignment horizontal="justify"/>
    </xf>
    <xf numFmtId="49" fontId="24" fillId="0" borderId="0" xfId="0" applyNumberFormat="1" applyFont="1" applyAlignment="1">
      <alignment horizontal="justify"/>
    </xf>
    <xf numFmtId="0" fontId="33" fillId="0" borderId="0" xfId="0" applyFont="1" applyFill="1" applyBorder="1" applyAlignment="1">
      <alignment horizontal="justify"/>
    </xf>
    <xf numFmtId="49" fontId="33" fillId="0" borderId="0" xfId="0" applyNumberFormat="1" applyFont="1" applyFill="1" applyBorder="1" applyAlignment="1">
      <alignment horizontal="justify"/>
    </xf>
    <xf numFmtId="0" fontId="30" fillId="8" borderId="25" xfId="0" applyFont="1" applyFill="1" applyBorder="1" applyAlignment="1">
      <alignment horizontal="justify" wrapText="1"/>
    </xf>
    <xf numFmtId="0" fontId="30" fillId="8" borderId="38" xfId="0" applyFont="1" applyFill="1" applyBorder="1" applyAlignment="1">
      <alignment horizontal="justify" wrapText="1"/>
    </xf>
    <xf numFmtId="0" fontId="35" fillId="0" borderId="0" xfId="0" applyFont="1" applyFill="1" applyBorder="1" applyAlignment="1">
      <alignment horizontal="justify" vertical="center" wrapText="1"/>
    </xf>
    <xf numFmtId="0" fontId="33" fillId="0" borderId="25" xfId="0" applyFont="1" applyFill="1" applyBorder="1" applyAlignment="1">
      <alignment horizontal="justify"/>
    </xf>
    <xf numFmtId="0" fontId="26" fillId="0" borderId="25" xfId="0" applyFont="1" applyFill="1" applyBorder="1" applyAlignment="1">
      <alignment horizontal="justify" vertical="center" wrapText="1"/>
    </xf>
    <xf numFmtId="0" fontId="28" fillId="0" borderId="0" xfId="0" applyFont="1" applyAlignment="1">
      <alignment horizontal="justify"/>
    </xf>
    <xf numFmtId="49" fontId="28" fillId="0" borderId="0" xfId="0" applyNumberFormat="1" applyFont="1" applyAlignment="1">
      <alignment horizontal="justify"/>
    </xf>
    <xf numFmtId="0" fontId="37" fillId="8" borderId="25" xfId="0" applyFont="1" applyFill="1" applyBorder="1" applyAlignment="1">
      <alignment horizontal="justify" wrapText="1"/>
    </xf>
    <xf numFmtId="0" fontId="24" fillId="0" borderId="0" xfId="0" applyFont="1" applyFill="1" applyAlignment="1">
      <alignment horizontal="justify"/>
    </xf>
    <xf numFmtId="0" fontId="24" fillId="0" borderId="27" xfId="0" applyFont="1" applyBorder="1" applyAlignment="1">
      <alignment horizontal="justify"/>
    </xf>
    <xf numFmtId="0" fontId="6" fillId="0" borderId="0" xfId="0" applyFont="1" applyAlignment="1">
      <alignment horizontal="justify"/>
    </xf>
    <xf numFmtId="0" fontId="24" fillId="0" borderId="38" xfId="0" applyFont="1" applyBorder="1" applyAlignment="1">
      <alignment horizontal="justify"/>
    </xf>
    <xf numFmtId="0" fontId="38" fillId="8" borderId="25" xfId="0" applyFont="1" applyFill="1" applyBorder="1" applyAlignment="1">
      <alignment horizontal="right" wrapText="1"/>
    </xf>
    <xf numFmtId="0" fontId="24" fillId="0" borderId="38" xfId="0" applyFont="1" applyFill="1" applyBorder="1" applyAlignment="1">
      <alignment horizontal="center"/>
    </xf>
    <xf numFmtId="4" fontId="24" fillId="0" borderId="38" xfId="0" applyNumberFormat="1" applyFont="1" applyFill="1" applyBorder="1" applyAlignment="1">
      <alignment horizontal="right"/>
    </xf>
    <xf numFmtId="0" fontId="23" fillId="0" borderId="28" xfId="0" applyFont="1" applyFill="1" applyBorder="1" applyAlignment="1">
      <alignment horizontal="center"/>
    </xf>
    <xf numFmtId="0" fontId="24" fillId="0" borderId="28" xfId="0" applyFont="1" applyFill="1" applyBorder="1"/>
    <xf numFmtId="4" fontId="24" fillId="0" borderId="28" xfId="0" applyNumberFormat="1" applyFont="1" applyFill="1" applyBorder="1" applyAlignment="1">
      <alignment horizontal="right"/>
    </xf>
    <xf numFmtId="164" fontId="23" fillId="0" borderId="29" xfId="0" applyNumberFormat="1" applyFont="1" applyFill="1" applyBorder="1" applyAlignment="1">
      <alignment horizontal="right"/>
    </xf>
    <xf numFmtId="0" fontId="38" fillId="8" borderId="25" xfId="0" applyFont="1" applyFill="1" applyBorder="1" applyAlignment="1">
      <alignment horizontal="justify" wrapText="1"/>
    </xf>
    <xf numFmtId="0" fontId="24" fillId="0" borderId="0" xfId="0" applyFont="1" applyFill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3" fillId="0" borderId="17" xfId="0" applyFont="1" applyFill="1" applyBorder="1" applyAlignment="1">
      <alignment horizontal="center"/>
    </xf>
    <xf numFmtId="0" fontId="32" fillId="0" borderId="37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/>
    </xf>
    <xf numFmtId="0" fontId="30" fillId="8" borderId="25" xfId="0" applyFont="1" applyFill="1" applyBorder="1" applyAlignment="1">
      <alignment horizontal="center" wrapText="1"/>
    </xf>
    <xf numFmtId="0" fontId="24" fillId="0" borderId="41" xfId="0" applyFont="1" applyBorder="1" applyAlignment="1">
      <alignment horizontal="center"/>
    </xf>
    <xf numFmtId="0" fontId="30" fillId="8" borderId="38" xfId="0" applyFont="1" applyFill="1" applyBorder="1" applyAlignment="1">
      <alignment horizontal="center" wrapText="1"/>
    </xf>
    <xf numFmtId="0" fontId="33" fillId="0" borderId="25" xfId="0" applyFont="1" applyFill="1" applyBorder="1" applyAlignment="1">
      <alignment horizontal="center"/>
    </xf>
    <xf numFmtId="0" fontId="34" fillId="0" borderId="25" xfId="0" applyFont="1" applyFill="1" applyBorder="1" applyAlignment="1">
      <alignment horizontal="center"/>
    </xf>
    <xf numFmtId="0" fontId="37" fillId="8" borderId="25" xfId="0" applyFont="1" applyFill="1" applyBorder="1" applyAlignment="1">
      <alignment horizontal="center" wrapText="1"/>
    </xf>
    <xf numFmtId="0" fontId="29" fillId="9" borderId="25" xfId="0" applyFont="1" applyFill="1" applyBorder="1" applyAlignment="1">
      <alignment horizontal="center" wrapText="1"/>
    </xf>
    <xf numFmtId="0" fontId="28" fillId="0" borderId="0" xfId="0" applyFont="1" applyAlignment="1">
      <alignment horizontal="center"/>
    </xf>
    <xf numFmtId="0" fontId="38" fillId="8" borderId="25" xfId="0" applyFont="1" applyFill="1" applyBorder="1" applyAlignment="1">
      <alignment horizontal="center" wrapText="1"/>
    </xf>
    <xf numFmtId="0" fontId="25" fillId="8" borderId="37" xfId="0" applyFont="1" applyFill="1" applyBorder="1" applyAlignment="1">
      <alignment horizontal="center" wrapText="1"/>
    </xf>
    <xf numFmtId="0" fontId="24" fillId="0" borderId="0" xfId="0" applyFont="1" applyFill="1" applyAlignment="1">
      <alignment horizontal="center"/>
    </xf>
    <xf numFmtId="0" fontId="24" fillId="0" borderId="25" xfId="0" applyFont="1" applyBorder="1" applyAlignment="1">
      <alignment horizontal="center" wrapText="1"/>
    </xf>
    <xf numFmtId="0" fontId="0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24" xfId="0" applyFont="1" applyFill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/>
    </xf>
    <xf numFmtId="0" fontId="24" fillId="0" borderId="25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 wrapText="1"/>
    </xf>
    <xf numFmtId="0" fontId="33" fillId="0" borderId="2" xfId="0" applyFont="1" applyFill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29" fillId="0" borderId="25" xfId="0" applyFont="1" applyBorder="1" applyAlignment="1">
      <alignment horizontal="center" vertical="center"/>
    </xf>
    <xf numFmtId="0" fontId="25" fillId="8" borderId="25" xfId="0" applyFont="1" applyFill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32" fillId="0" borderId="30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/>
    </xf>
    <xf numFmtId="0" fontId="24" fillId="0" borderId="26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 wrapText="1"/>
    </xf>
    <xf numFmtId="0" fontId="38" fillId="0" borderId="25" xfId="0" applyFont="1" applyBorder="1" applyAlignment="1">
      <alignment horizontal="center" vertical="center"/>
    </xf>
    <xf numFmtId="0" fontId="23" fillId="0" borderId="28" xfId="0" applyFont="1" applyFill="1" applyBorder="1" applyAlignment="1">
      <alignment horizontal="center" vertical="center"/>
    </xf>
    <xf numFmtId="0" fontId="40" fillId="8" borderId="25" xfId="0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/>
    </xf>
    <xf numFmtId="0" fontId="24" fillId="0" borderId="25" xfId="0" applyFont="1" applyBorder="1" applyAlignment="1">
      <alignment horizontal="center" vertical="center"/>
    </xf>
    <xf numFmtId="0" fontId="24" fillId="0" borderId="47" xfId="0" applyFont="1" applyFill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2" xfId="0" applyFont="1" applyFill="1" applyBorder="1" applyAlignment="1">
      <alignment horizontal="center" vertical="center"/>
    </xf>
    <xf numFmtId="0" fontId="24" fillId="0" borderId="45" xfId="0" applyFont="1" applyFill="1" applyBorder="1" applyAlignment="1">
      <alignment horizontal="center" vertical="center"/>
    </xf>
    <xf numFmtId="49" fontId="24" fillId="0" borderId="45" xfId="0" applyNumberFormat="1" applyFont="1" applyFill="1" applyBorder="1" applyAlignment="1">
      <alignment horizontal="center" vertical="center"/>
    </xf>
    <xf numFmtId="49" fontId="23" fillId="0" borderId="45" xfId="0" applyNumberFormat="1" applyFont="1" applyFill="1" applyBorder="1" applyAlignment="1">
      <alignment horizontal="center" vertical="center"/>
    </xf>
    <xf numFmtId="0" fontId="23" fillId="0" borderId="4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49" fontId="24" fillId="0" borderId="0" xfId="0" applyNumberFormat="1" applyFont="1" applyFill="1" applyBorder="1" applyAlignment="1">
      <alignment horizontal="center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33" fillId="0" borderId="4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49" fontId="33" fillId="0" borderId="0" xfId="0" applyNumberFormat="1" applyFont="1" applyFill="1" applyBorder="1" applyAlignment="1">
      <alignment horizontal="center" vertical="center"/>
    </xf>
    <xf numFmtId="49" fontId="32" fillId="0" borderId="0" xfId="0" applyNumberFormat="1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center" vertical="center"/>
    </xf>
    <xf numFmtId="0" fontId="30" fillId="8" borderId="25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/>
    </xf>
    <xf numFmtId="0" fontId="25" fillId="8" borderId="37" xfId="0" applyFont="1" applyFill="1" applyBorder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4" fillId="0" borderId="32" xfId="0" applyFont="1" applyFill="1" applyBorder="1" applyAlignment="1">
      <alignment horizontal="center"/>
    </xf>
    <xf numFmtId="0" fontId="24" fillId="0" borderId="45" xfId="0" applyFont="1" applyFill="1" applyBorder="1" applyAlignment="1">
      <alignment horizontal="center"/>
    </xf>
    <xf numFmtId="49" fontId="24" fillId="0" borderId="45" xfId="0" applyNumberFormat="1" applyFont="1" applyFill="1" applyBorder="1" applyAlignment="1">
      <alignment horizontal="center"/>
    </xf>
    <xf numFmtId="0" fontId="24" fillId="0" borderId="42" xfId="0" applyFont="1" applyFill="1" applyBorder="1" applyAlignment="1">
      <alignment horizontal="center"/>
    </xf>
    <xf numFmtId="0" fontId="38" fillId="0" borderId="0" xfId="0" applyFont="1" applyAlignment="1">
      <alignment horizontal="justify" vertical="top" wrapText="1"/>
    </xf>
    <xf numFmtId="0" fontId="25" fillId="0" borderId="24" xfId="0" applyFont="1" applyBorder="1" applyAlignment="1">
      <alignment horizontal="center"/>
    </xf>
    <xf numFmtId="0" fontId="24" fillId="0" borderId="32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49" fontId="24" fillId="0" borderId="45" xfId="0" applyNumberFormat="1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49" fontId="24" fillId="0" borderId="0" xfId="0" applyNumberFormat="1" applyFont="1" applyBorder="1" applyAlignment="1">
      <alignment horizontal="center" vertical="center"/>
    </xf>
    <xf numFmtId="49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24" fillId="0" borderId="33" xfId="0" applyFont="1" applyBorder="1" applyAlignment="1">
      <alignment horizontal="center" vertical="center"/>
    </xf>
    <xf numFmtId="0" fontId="23" fillId="0" borderId="43" xfId="0" applyFont="1" applyBorder="1" applyAlignment="1">
      <alignment horizontal="center" vertical="center"/>
    </xf>
    <xf numFmtId="0" fontId="24" fillId="0" borderId="33" xfId="0" applyFont="1" applyFill="1" applyBorder="1" applyAlignment="1">
      <alignment horizontal="center" vertical="center"/>
    </xf>
    <xf numFmtId="0" fontId="23" fillId="0" borderId="43" xfId="0" applyFont="1" applyFill="1" applyBorder="1" applyAlignment="1">
      <alignment horizontal="center" vertical="center"/>
    </xf>
    <xf numFmtId="0" fontId="33" fillId="0" borderId="24" xfId="0" applyFont="1" applyFill="1" applyBorder="1" applyAlignment="1">
      <alignment horizontal="center"/>
    </xf>
    <xf numFmtId="0" fontId="33" fillId="0" borderId="24" xfId="0" applyFont="1" applyFill="1" applyBorder="1" applyAlignment="1">
      <alignment horizontal="center" vertical="center"/>
    </xf>
    <xf numFmtId="164" fontId="33" fillId="0" borderId="24" xfId="0" applyNumberFormat="1" applyFont="1" applyFill="1" applyBorder="1" applyAlignment="1">
      <alignment horizontal="right"/>
    </xf>
    <xf numFmtId="4" fontId="33" fillId="0" borderId="24" xfId="0" applyNumberFormat="1" applyFont="1" applyFill="1" applyBorder="1" applyAlignment="1">
      <alignment horizontal="right"/>
    </xf>
    <xf numFmtId="0" fontId="33" fillId="0" borderId="32" xfId="0" applyFont="1" applyFill="1" applyBorder="1" applyAlignment="1">
      <alignment horizontal="center"/>
    </xf>
    <xf numFmtId="0" fontId="33" fillId="0" borderId="33" xfId="0" applyFont="1" applyFill="1" applyBorder="1" applyAlignment="1">
      <alignment horizontal="center" vertical="center"/>
    </xf>
    <xf numFmtId="0" fontId="33" fillId="0" borderId="33" xfId="0" applyFont="1" applyFill="1" applyBorder="1"/>
    <xf numFmtId="4" fontId="33" fillId="0" borderId="33" xfId="0" applyNumberFormat="1" applyFont="1" applyFill="1" applyBorder="1" applyAlignment="1">
      <alignment horizontal="right"/>
    </xf>
    <xf numFmtId="4" fontId="33" fillId="0" borderId="34" xfId="0" applyNumberFormat="1" applyFont="1" applyFill="1" applyBorder="1" applyAlignment="1">
      <alignment horizontal="right"/>
    </xf>
    <xf numFmtId="0" fontId="33" fillId="0" borderId="45" xfId="0" applyFont="1" applyFill="1" applyBorder="1" applyAlignment="1">
      <alignment horizontal="center"/>
    </xf>
    <xf numFmtId="4" fontId="33" fillId="0" borderId="46" xfId="0" applyNumberFormat="1" applyFont="1" applyFill="1" applyBorder="1" applyAlignment="1">
      <alignment horizontal="right"/>
    </xf>
    <xf numFmtId="49" fontId="33" fillId="0" borderId="45" xfId="0" applyNumberFormat="1" applyFont="1" applyFill="1" applyBorder="1" applyAlignment="1">
      <alignment horizontal="center"/>
    </xf>
    <xf numFmtId="4" fontId="32" fillId="0" borderId="46" xfId="0" applyNumberFormat="1" applyFont="1" applyFill="1" applyBorder="1" applyAlignment="1">
      <alignment horizontal="right"/>
    </xf>
    <xf numFmtId="0" fontId="33" fillId="0" borderId="42" xfId="0" applyFont="1" applyFill="1" applyBorder="1" applyAlignment="1">
      <alignment horizontal="center"/>
    </xf>
    <xf numFmtId="0" fontId="32" fillId="0" borderId="43" xfId="0" applyFont="1" applyFill="1" applyBorder="1" applyAlignment="1">
      <alignment horizontal="center" vertical="center"/>
    </xf>
    <xf numFmtId="0" fontId="32" fillId="0" borderId="43" xfId="0" applyFont="1" applyFill="1" applyBorder="1"/>
    <xf numFmtId="4" fontId="32" fillId="0" borderId="43" xfId="0" applyNumberFormat="1" applyFont="1" applyFill="1" applyBorder="1" applyAlignment="1">
      <alignment horizontal="right"/>
    </xf>
    <xf numFmtId="4" fontId="32" fillId="0" borderId="44" xfId="0" applyNumberFormat="1" applyFont="1" applyFill="1" applyBorder="1" applyAlignment="1">
      <alignment horizontal="right"/>
    </xf>
    <xf numFmtId="164" fontId="24" fillId="0" borderId="33" xfId="0" applyNumberFormat="1" applyFont="1" applyBorder="1" applyAlignment="1">
      <alignment horizontal="right"/>
    </xf>
    <xf numFmtId="0" fontId="30" fillId="8" borderId="26" xfId="0" applyFont="1" applyFill="1" applyBorder="1" applyAlignment="1">
      <alignment horizontal="center" wrapText="1"/>
    </xf>
    <xf numFmtId="0" fontId="30" fillId="8" borderId="26" xfId="0" applyFont="1" applyFill="1" applyBorder="1" applyAlignment="1">
      <alignment horizontal="center" vertical="center" wrapText="1"/>
    </xf>
    <xf numFmtId="0" fontId="30" fillId="8" borderId="26" xfId="0" applyFont="1" applyFill="1" applyBorder="1" applyAlignment="1">
      <alignment wrapText="1"/>
    </xf>
    <xf numFmtId="165" fontId="29" fillId="0" borderId="26" xfId="0" applyNumberFormat="1" applyFont="1" applyBorder="1" applyAlignment="1">
      <alignment horizontal="right" wrapText="1"/>
    </xf>
    <xf numFmtId="4" fontId="33" fillId="0" borderId="26" xfId="0" applyNumberFormat="1" applyFont="1" applyFill="1" applyBorder="1" applyAlignment="1">
      <alignment horizontal="right"/>
    </xf>
    <xf numFmtId="0" fontId="35" fillId="0" borderId="32" xfId="0" applyFont="1" applyFill="1" applyBorder="1" applyAlignment="1">
      <alignment horizontal="center" vertical="center" wrapText="1"/>
    </xf>
    <xf numFmtId="0" fontId="35" fillId="0" borderId="33" xfId="0" applyFont="1" applyFill="1" applyBorder="1" applyAlignment="1">
      <alignment horizontal="center" vertical="center" wrapText="1"/>
    </xf>
    <xf numFmtId="0" fontId="24" fillId="0" borderId="24" xfId="0" applyFont="1" applyBorder="1" applyAlignment="1">
      <alignment horizontal="right" wrapText="1"/>
    </xf>
    <xf numFmtId="165" fontId="24" fillId="0" borderId="24" xfId="0" applyNumberFormat="1" applyFont="1" applyBorder="1" applyAlignment="1">
      <alignment horizontal="right" wrapText="1"/>
    </xf>
    <xf numFmtId="10" fontId="24" fillId="0" borderId="46" xfId="0" applyNumberFormat="1" applyFont="1" applyBorder="1" applyAlignment="1">
      <alignment horizontal="right"/>
    </xf>
    <xf numFmtId="0" fontId="28" fillId="0" borderId="24" xfId="0" applyFont="1" applyBorder="1" applyAlignment="1">
      <alignment horizontal="center"/>
    </xf>
    <xf numFmtId="0" fontId="28" fillId="0" borderId="32" xfId="0" applyFont="1" applyBorder="1" applyAlignment="1">
      <alignment horizontal="center"/>
    </xf>
    <xf numFmtId="0" fontId="28" fillId="0" borderId="45" xfId="0" applyFont="1" applyBorder="1" applyAlignment="1">
      <alignment horizontal="center"/>
    </xf>
    <xf numFmtId="49" fontId="28" fillId="0" borderId="45" xfId="0" applyNumberFormat="1" applyFont="1" applyBorder="1" applyAlignment="1">
      <alignment horizontal="center"/>
    </xf>
    <xf numFmtId="0" fontId="28" fillId="0" borderId="42" xfId="0" applyFont="1" applyBorder="1" applyAlignment="1">
      <alignment horizontal="center"/>
    </xf>
    <xf numFmtId="165" fontId="38" fillId="8" borderId="26" xfId="0" applyNumberFormat="1" applyFont="1" applyFill="1" applyBorder="1" applyAlignment="1">
      <alignment horizontal="right" wrapText="1"/>
    </xf>
    <xf numFmtId="0" fontId="51" fillId="8" borderId="37" xfId="0" applyFont="1" applyFill="1" applyBorder="1" applyAlignment="1">
      <alignment horizontal="justify" wrapText="1"/>
    </xf>
    <xf numFmtId="0" fontId="52" fillId="0" borderId="27" xfId="0" applyFont="1" applyFill="1" applyBorder="1" applyAlignment="1">
      <alignment horizontal="justify"/>
    </xf>
    <xf numFmtId="0" fontId="52" fillId="0" borderId="28" xfId="0" applyFont="1" applyFill="1" applyBorder="1" applyAlignment="1">
      <alignment horizontal="center"/>
    </xf>
    <xf numFmtId="0" fontId="52" fillId="0" borderId="28" xfId="0" applyFont="1" applyFill="1" applyBorder="1" applyAlignment="1">
      <alignment horizontal="center" vertical="center"/>
    </xf>
    <xf numFmtId="164" fontId="52" fillId="0" borderId="28" xfId="0" applyNumberFormat="1" applyFont="1" applyFill="1" applyBorder="1" applyAlignment="1">
      <alignment horizontal="right"/>
    </xf>
    <xf numFmtId="4" fontId="53" fillId="0" borderId="28" xfId="0" applyNumberFormat="1" applyFont="1" applyFill="1" applyBorder="1" applyAlignment="1">
      <alignment horizontal="right"/>
    </xf>
    <xf numFmtId="4" fontId="52" fillId="0" borderId="29" xfId="0" applyNumberFormat="1" applyFont="1" applyFill="1" applyBorder="1" applyAlignment="1">
      <alignment horizontal="right"/>
    </xf>
    <xf numFmtId="0" fontId="53" fillId="0" borderId="38" xfId="0" applyFont="1" applyBorder="1" applyAlignment="1">
      <alignment horizontal="justify"/>
    </xf>
    <xf numFmtId="0" fontId="53" fillId="0" borderId="38" xfId="0" applyFont="1" applyBorder="1" applyAlignment="1">
      <alignment horizontal="center"/>
    </xf>
    <xf numFmtId="0" fontId="53" fillId="0" borderId="38" xfId="0" applyFont="1" applyBorder="1" applyAlignment="1">
      <alignment horizontal="center" vertical="center"/>
    </xf>
    <xf numFmtId="4" fontId="53" fillId="0" borderId="18" xfId="0" applyNumberFormat="1" applyFont="1" applyFill="1" applyBorder="1" applyAlignment="1">
      <alignment horizontal="right"/>
    </xf>
    <xf numFmtId="0" fontId="53" fillId="0" borderId="25" xfId="0" applyFont="1" applyBorder="1" applyAlignment="1">
      <alignment horizontal="justify"/>
    </xf>
    <xf numFmtId="0" fontId="53" fillId="0" borderId="25" xfId="0" applyFont="1" applyBorder="1" applyAlignment="1">
      <alignment horizontal="center"/>
    </xf>
    <xf numFmtId="0" fontId="53" fillId="0" borderId="25" xfId="0" applyFont="1" applyBorder="1" applyAlignment="1">
      <alignment horizontal="center" vertical="center"/>
    </xf>
    <xf numFmtId="4" fontId="53" fillId="0" borderId="2" xfId="0" applyNumberFormat="1" applyFont="1" applyFill="1" applyBorder="1" applyAlignment="1">
      <alignment horizontal="right"/>
    </xf>
    <xf numFmtId="0" fontId="54" fillId="0" borderId="2" xfId="0" applyFont="1" applyFill="1" applyBorder="1" applyAlignment="1">
      <alignment horizontal="center" vertical="center" wrapText="1"/>
    </xf>
    <xf numFmtId="0" fontId="53" fillId="0" borderId="2" xfId="0" applyFont="1" applyFill="1" applyBorder="1" applyAlignment="1">
      <alignment horizontal="justify"/>
    </xf>
    <xf numFmtId="0" fontId="53" fillId="0" borderId="24" xfId="0" applyFont="1" applyFill="1" applyBorder="1" applyAlignment="1">
      <alignment horizontal="center"/>
    </xf>
    <xf numFmtId="0" fontId="53" fillId="0" borderId="24" xfId="0" applyFont="1" applyFill="1" applyBorder="1" applyAlignment="1">
      <alignment horizontal="center" vertical="center"/>
    </xf>
    <xf numFmtId="164" fontId="53" fillId="0" borderId="24" xfId="0" applyNumberFormat="1" applyFont="1" applyFill="1" applyBorder="1" applyAlignment="1">
      <alignment horizontal="right"/>
    </xf>
    <xf numFmtId="4" fontId="53" fillId="0" borderId="24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justify"/>
    </xf>
    <xf numFmtId="0" fontId="53" fillId="0" borderId="32" xfId="0" applyFont="1" applyFill="1" applyBorder="1" applyAlignment="1">
      <alignment horizontal="center"/>
    </xf>
    <xf numFmtId="0" fontId="53" fillId="0" borderId="33" xfId="0" applyFont="1" applyFill="1" applyBorder="1" applyAlignment="1">
      <alignment horizontal="center" vertical="center"/>
    </xf>
    <xf numFmtId="0" fontId="53" fillId="0" borderId="33" xfId="0" applyFont="1" applyFill="1" applyBorder="1"/>
    <xf numFmtId="4" fontId="53" fillId="0" borderId="33" xfId="0" applyNumberFormat="1" applyFont="1" applyFill="1" applyBorder="1" applyAlignment="1">
      <alignment horizontal="right"/>
    </xf>
    <xf numFmtId="4" fontId="53" fillId="0" borderId="34" xfId="0" applyNumberFormat="1" applyFont="1" applyFill="1" applyBorder="1" applyAlignment="1">
      <alignment horizontal="right"/>
    </xf>
    <xf numFmtId="0" fontId="53" fillId="0" borderId="45" xfId="0" applyFont="1" applyFill="1" applyBorder="1" applyAlignment="1">
      <alignment horizontal="center"/>
    </xf>
    <xf numFmtId="0" fontId="53" fillId="0" borderId="0" xfId="0" applyFont="1" applyFill="1" applyBorder="1" applyAlignment="1">
      <alignment horizontal="center" vertical="center"/>
    </xf>
    <xf numFmtId="0" fontId="53" fillId="0" borderId="0" xfId="0" applyFont="1" applyFill="1" applyBorder="1"/>
    <xf numFmtId="4" fontId="53" fillId="0" borderId="0" xfId="0" applyNumberFormat="1" applyFont="1" applyFill="1" applyBorder="1" applyAlignment="1">
      <alignment horizontal="right"/>
    </xf>
    <xf numFmtId="4" fontId="53" fillId="0" borderId="46" xfId="0" applyNumberFormat="1" applyFont="1" applyFill="1" applyBorder="1" applyAlignment="1">
      <alignment horizontal="right"/>
    </xf>
    <xf numFmtId="49" fontId="53" fillId="0" borderId="0" xfId="0" applyNumberFormat="1" applyFont="1" applyFill="1" applyBorder="1" applyAlignment="1">
      <alignment horizontal="center" vertical="center"/>
    </xf>
    <xf numFmtId="10" fontId="53" fillId="0" borderId="0" xfId="0" applyNumberFormat="1" applyFont="1" applyFill="1" applyBorder="1" applyAlignment="1">
      <alignment horizontal="right"/>
    </xf>
    <xf numFmtId="49" fontId="53" fillId="0" borderId="0" xfId="0" applyNumberFormat="1" applyFont="1" applyFill="1" applyBorder="1" applyAlignment="1">
      <alignment horizontal="justify"/>
    </xf>
    <xf numFmtId="49" fontId="53" fillId="0" borderId="45" xfId="0" applyNumberFormat="1" applyFont="1" applyFill="1" applyBorder="1" applyAlignment="1">
      <alignment horizontal="center"/>
    </xf>
    <xf numFmtId="49" fontId="52" fillId="0" borderId="0" xfId="0" applyNumberFormat="1" applyFont="1" applyFill="1" applyBorder="1" applyAlignment="1">
      <alignment horizontal="center" vertical="center"/>
    </xf>
    <xf numFmtId="0" fontId="52" fillId="0" borderId="0" xfId="0" applyFont="1" applyFill="1" applyBorder="1"/>
    <xf numFmtId="4" fontId="52" fillId="0" borderId="0" xfId="0" applyNumberFormat="1" applyFont="1" applyFill="1" applyBorder="1" applyAlignment="1">
      <alignment horizontal="right"/>
    </xf>
    <xf numFmtId="4" fontId="52" fillId="0" borderId="46" xfId="0" applyNumberFormat="1" applyFont="1" applyFill="1" applyBorder="1" applyAlignment="1">
      <alignment horizontal="right"/>
    </xf>
    <xf numFmtId="0" fontId="53" fillId="0" borderId="42" xfId="0" applyFont="1" applyFill="1" applyBorder="1" applyAlignment="1">
      <alignment horizontal="center"/>
    </xf>
    <xf numFmtId="0" fontId="52" fillId="0" borderId="43" xfId="0" applyFont="1" applyFill="1" applyBorder="1" applyAlignment="1">
      <alignment horizontal="center" vertical="center"/>
    </xf>
    <xf numFmtId="0" fontId="52" fillId="0" borderId="43" xfId="0" applyFont="1" applyFill="1" applyBorder="1"/>
    <xf numFmtId="4" fontId="52" fillId="0" borderId="43" xfId="0" applyNumberFormat="1" applyFont="1" applyFill="1" applyBorder="1" applyAlignment="1">
      <alignment horizontal="right"/>
    </xf>
    <xf numFmtId="4" fontId="52" fillId="0" borderId="44" xfId="0" applyNumberFormat="1" applyFont="1" applyFill="1" applyBorder="1" applyAlignment="1">
      <alignment horizontal="right"/>
    </xf>
    <xf numFmtId="0" fontId="52" fillId="0" borderId="26" xfId="0" applyFont="1" applyFill="1" applyBorder="1" applyAlignment="1">
      <alignment horizontal="justify"/>
    </xf>
    <xf numFmtId="0" fontId="52" fillId="0" borderId="31" xfId="0" applyFont="1" applyFill="1" applyBorder="1" applyAlignment="1">
      <alignment horizontal="center"/>
    </xf>
    <xf numFmtId="4" fontId="53" fillId="0" borderId="48" xfId="0" applyNumberFormat="1" applyFont="1" applyFill="1" applyBorder="1" applyAlignment="1">
      <alignment horizontal="right"/>
    </xf>
    <xf numFmtId="0" fontId="53" fillId="0" borderId="18" xfId="0" applyFont="1" applyFill="1" applyBorder="1" applyAlignment="1">
      <alignment horizontal="justify"/>
    </xf>
    <xf numFmtId="0" fontId="53" fillId="0" borderId="18" xfId="0" applyFont="1" applyFill="1" applyBorder="1" applyAlignment="1">
      <alignment horizontal="center"/>
    </xf>
    <xf numFmtId="0" fontId="53" fillId="0" borderId="18" xfId="0" applyFont="1" applyFill="1" applyBorder="1" applyAlignment="1">
      <alignment horizontal="center" vertical="center"/>
    </xf>
    <xf numFmtId="164" fontId="53" fillId="0" borderId="18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center"/>
    </xf>
    <xf numFmtId="0" fontId="52" fillId="0" borderId="0" xfId="0" applyFont="1" applyFill="1" applyBorder="1" applyAlignment="1">
      <alignment horizontal="center" vertical="center"/>
    </xf>
    <xf numFmtId="0" fontId="52" fillId="0" borderId="25" xfId="0" applyFont="1" applyFill="1" applyBorder="1" applyAlignment="1">
      <alignment horizontal="justify"/>
    </xf>
    <xf numFmtId="0" fontId="52" fillId="0" borderId="25" xfId="0" applyFont="1" applyFill="1" applyBorder="1" applyAlignment="1">
      <alignment horizontal="center"/>
    </xf>
    <xf numFmtId="0" fontId="52" fillId="0" borderId="25" xfId="0" applyFont="1" applyFill="1" applyBorder="1" applyAlignment="1">
      <alignment horizontal="center" vertical="center"/>
    </xf>
    <xf numFmtId="164" fontId="52" fillId="0" borderId="25" xfId="0" applyNumberFormat="1" applyFont="1" applyFill="1" applyBorder="1" applyAlignment="1">
      <alignment horizontal="right"/>
    </xf>
    <xf numFmtId="4" fontId="53" fillId="0" borderId="25" xfId="0" applyNumberFormat="1" applyFont="1" applyFill="1" applyBorder="1" applyAlignment="1">
      <alignment horizontal="right"/>
    </xf>
    <xf numFmtId="4" fontId="52" fillId="0" borderId="25" xfId="0" applyNumberFormat="1" applyFont="1" applyFill="1" applyBorder="1" applyAlignment="1">
      <alignment horizontal="right"/>
    </xf>
    <xf numFmtId="0" fontId="54" fillId="0" borderId="18" xfId="0" applyFont="1" applyFill="1" applyBorder="1" applyAlignment="1">
      <alignment horizontal="justify" vertical="center" wrapText="1"/>
    </xf>
    <xf numFmtId="0" fontId="54" fillId="0" borderId="18" xfId="0" applyFont="1" applyFill="1" applyBorder="1" applyAlignment="1">
      <alignment horizontal="center" vertical="center" wrapText="1"/>
    </xf>
    <xf numFmtId="4" fontId="53" fillId="0" borderId="38" xfId="0" applyNumberFormat="1" applyFont="1" applyFill="1" applyBorder="1" applyAlignment="1">
      <alignment horizontal="right"/>
    </xf>
    <xf numFmtId="0" fontId="53" fillId="0" borderId="47" xfId="0" applyFont="1" applyFill="1" applyBorder="1" applyAlignment="1">
      <alignment horizontal="center"/>
    </xf>
    <xf numFmtId="0" fontId="53" fillId="0" borderId="47" xfId="0" applyFont="1" applyFill="1" applyBorder="1" applyAlignment="1">
      <alignment horizontal="center" vertical="center"/>
    </xf>
    <xf numFmtId="164" fontId="53" fillId="0" borderId="47" xfId="0" applyNumberFormat="1" applyFont="1" applyFill="1" applyBorder="1" applyAlignment="1">
      <alignment horizontal="right"/>
    </xf>
    <xf numFmtId="4" fontId="53" fillId="0" borderId="47" xfId="0" applyNumberFormat="1" applyFont="1" applyFill="1" applyBorder="1" applyAlignment="1">
      <alignment horizontal="right"/>
    </xf>
    <xf numFmtId="0" fontId="52" fillId="0" borderId="50" xfId="0" applyFont="1" applyFill="1" applyBorder="1" applyAlignment="1">
      <alignment horizontal="justify"/>
    </xf>
    <xf numFmtId="0" fontId="52" fillId="0" borderId="51" xfId="0" applyFont="1" applyFill="1" applyBorder="1" applyAlignment="1">
      <alignment horizontal="center"/>
    </xf>
    <xf numFmtId="0" fontId="52" fillId="0" borderId="51" xfId="0" applyFont="1" applyFill="1" applyBorder="1" applyAlignment="1">
      <alignment horizontal="center" vertical="center"/>
    </xf>
    <xf numFmtId="164" fontId="52" fillId="0" borderId="51" xfId="0" applyNumberFormat="1" applyFont="1" applyFill="1" applyBorder="1" applyAlignment="1">
      <alignment horizontal="right"/>
    </xf>
    <xf numFmtId="4" fontId="53" fillId="0" borderId="51" xfId="0" applyNumberFormat="1" applyFont="1" applyFill="1" applyBorder="1" applyAlignment="1">
      <alignment horizontal="right"/>
    </xf>
    <xf numFmtId="4" fontId="52" fillId="0" borderId="52" xfId="0" applyNumberFormat="1" applyFont="1" applyFill="1" applyBorder="1" applyAlignment="1">
      <alignment horizontal="right"/>
    </xf>
    <xf numFmtId="0" fontId="52" fillId="0" borderId="32" xfId="0" applyFont="1" applyFill="1" applyBorder="1" applyAlignment="1">
      <alignment horizontal="center" vertical="center"/>
    </xf>
    <xf numFmtId="164" fontId="52" fillId="0" borderId="33" xfId="0" applyNumberFormat="1" applyFont="1" applyFill="1" applyBorder="1" applyAlignment="1">
      <alignment horizontal="right"/>
    </xf>
    <xf numFmtId="4" fontId="52" fillId="0" borderId="34" xfId="0" applyNumberFormat="1" applyFont="1" applyFill="1" applyBorder="1" applyAlignment="1">
      <alignment horizontal="right"/>
    </xf>
    <xf numFmtId="0" fontId="53" fillId="0" borderId="25" xfId="0" applyFont="1" applyBorder="1"/>
    <xf numFmtId="0" fontId="53" fillId="0" borderId="32" xfId="0" applyFont="1" applyFill="1" applyBorder="1" applyAlignment="1">
      <alignment horizontal="center" vertical="center"/>
    </xf>
    <xf numFmtId="0" fontId="53" fillId="0" borderId="45" xfId="0" applyFont="1" applyFill="1" applyBorder="1" applyAlignment="1">
      <alignment horizontal="center" vertical="center"/>
    </xf>
    <xf numFmtId="49" fontId="53" fillId="0" borderId="45" xfId="0" applyNumberFormat="1" applyFont="1" applyFill="1" applyBorder="1" applyAlignment="1">
      <alignment horizontal="center" vertical="center"/>
    </xf>
    <xf numFmtId="49" fontId="52" fillId="0" borderId="45" xfId="0" applyNumberFormat="1" applyFont="1" applyFill="1" applyBorder="1" applyAlignment="1">
      <alignment horizontal="center" vertical="center"/>
    </xf>
    <xf numFmtId="0" fontId="52" fillId="0" borderId="42" xfId="0" applyFont="1" applyFill="1" applyBorder="1" applyAlignment="1">
      <alignment horizontal="center" vertical="center"/>
    </xf>
    <xf numFmtId="0" fontId="54" fillId="0" borderId="24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justify"/>
    </xf>
    <xf numFmtId="0" fontId="53" fillId="0" borderId="0" xfId="0" applyFont="1" applyAlignment="1">
      <alignment horizontal="center"/>
    </xf>
    <xf numFmtId="0" fontId="52" fillId="0" borderId="0" xfId="0" applyFont="1" applyAlignment="1">
      <alignment horizontal="center" vertical="center"/>
    </xf>
    <xf numFmtId="0" fontId="52" fillId="0" borderId="0" xfId="0" applyFont="1"/>
    <xf numFmtId="4" fontId="52" fillId="0" borderId="0" xfId="0" applyNumberFormat="1" applyFont="1" applyAlignment="1">
      <alignment horizontal="right"/>
    </xf>
    <xf numFmtId="0" fontId="0" fillId="0" borderId="0" xfId="0" applyFont="1" applyAlignment="1"/>
    <xf numFmtId="43" fontId="49" fillId="0" borderId="0" xfId="1" applyFont="1"/>
    <xf numFmtId="0" fontId="0" fillId="0" borderId="0" xfId="0" applyFont="1" applyAlignment="1"/>
    <xf numFmtId="0" fontId="0" fillId="0" borderId="0" xfId="0" applyFont="1" applyAlignment="1"/>
    <xf numFmtId="43" fontId="29" fillId="0" borderId="25" xfId="1" applyFont="1" applyBorder="1" applyAlignment="1">
      <alignment horizontal="right" wrapText="1"/>
    </xf>
    <xf numFmtId="0" fontId="0" fillId="0" borderId="0" xfId="0" applyFont="1" applyAlignment="1"/>
    <xf numFmtId="0" fontId="0" fillId="0" borderId="0" xfId="0" applyFont="1" applyAlignment="1"/>
    <xf numFmtId="0" fontId="38" fillId="0" borderId="0" xfId="0" applyFont="1" applyAlignment="1">
      <alignment horizontal="justify" vertical="justify" wrapText="1"/>
    </xf>
    <xf numFmtId="0" fontId="0" fillId="0" borderId="0" xfId="0" applyFont="1" applyFill="1" applyAlignment="1"/>
    <xf numFmtId="0" fontId="0" fillId="0" borderId="0" xfId="0" applyFont="1" applyAlignment="1"/>
    <xf numFmtId="0" fontId="0" fillId="16" borderId="0" xfId="0" applyFont="1" applyFill="1" applyAlignment="1"/>
    <xf numFmtId="1" fontId="0" fillId="16" borderId="0" xfId="0" applyNumberFormat="1" applyFont="1" applyFill="1" applyAlignment="1"/>
    <xf numFmtId="0" fontId="0" fillId="0" borderId="0" xfId="0" applyFont="1" applyAlignment="1"/>
    <xf numFmtId="0" fontId="24" fillId="0" borderId="32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/>
    <xf numFmtId="0" fontId="56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56" fillId="0" borderId="39" xfId="0" applyFont="1" applyBorder="1" applyAlignment="1">
      <alignment wrapText="1"/>
    </xf>
    <xf numFmtId="0" fontId="56" fillId="0" borderId="40" xfId="0" applyFont="1" applyBorder="1" applyAlignment="1">
      <alignment horizontal="center" wrapText="1"/>
    </xf>
    <xf numFmtId="0" fontId="0" fillId="0" borderId="40" xfId="0" applyBorder="1"/>
    <xf numFmtId="0" fontId="0" fillId="0" borderId="41" xfId="0" applyBorder="1"/>
    <xf numFmtId="0" fontId="56" fillId="0" borderId="37" xfId="0" applyFont="1" applyBorder="1" applyAlignment="1">
      <alignment wrapText="1"/>
    </xf>
    <xf numFmtId="0" fontId="0" fillId="0" borderId="25" xfId="0" applyBorder="1" applyAlignment="1">
      <alignment horizontal="center" wrapText="1"/>
    </xf>
    <xf numFmtId="0" fontId="0" fillId="0" borderId="25" xfId="0" applyBorder="1" applyAlignment="1">
      <alignment wrapText="1"/>
    </xf>
    <xf numFmtId="0" fontId="0" fillId="0" borderId="25" xfId="0" applyBorder="1" applyAlignment="1">
      <alignment horizontal="right" wrapText="1"/>
    </xf>
    <xf numFmtId="4" fontId="0" fillId="0" borderId="25" xfId="0" applyNumberFormat="1" applyBorder="1" applyAlignment="1">
      <alignment horizontal="right" wrapText="1"/>
    </xf>
    <xf numFmtId="43" fontId="0" fillId="0" borderId="25" xfId="1" applyFont="1" applyBorder="1" applyAlignment="1">
      <alignment horizontal="right" wrapText="1"/>
    </xf>
    <xf numFmtId="0" fontId="0" fillId="0" borderId="0" xfId="0" applyFont="1" applyAlignment="1"/>
    <xf numFmtId="0" fontId="24" fillId="0" borderId="32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0" fillId="0" borderId="0" xfId="0" applyAlignment="1">
      <alignment horizontal="right" wrapText="1"/>
    </xf>
    <xf numFmtId="0" fontId="57" fillId="0" borderId="39" xfId="0" applyFont="1" applyBorder="1" applyAlignment="1">
      <alignment wrapText="1"/>
    </xf>
    <xf numFmtId="0" fontId="57" fillId="0" borderId="37" xfId="0" applyFont="1" applyBorder="1" applyAlignment="1">
      <alignment horizontal="center" wrapText="1"/>
    </xf>
    <xf numFmtId="0" fontId="34" fillId="0" borderId="24" xfId="0" applyFont="1" applyBorder="1" applyAlignment="1">
      <alignment horizontal="justify"/>
    </xf>
    <xf numFmtId="0" fontId="29" fillId="0" borderId="18" xfId="0" applyFont="1" applyBorder="1" applyAlignment="1">
      <alignment horizontal="justify" vertical="justify" wrapText="1"/>
    </xf>
    <xf numFmtId="0" fontId="34" fillId="0" borderId="24" xfId="0" applyFont="1" applyBorder="1" applyAlignment="1">
      <alignment horizontal="center"/>
    </xf>
    <xf numFmtId="0" fontId="34" fillId="0" borderId="24" xfId="0" applyFont="1" applyBorder="1" applyAlignment="1">
      <alignment horizontal="center" vertical="center"/>
    </xf>
    <xf numFmtId="0" fontId="29" fillId="0" borderId="49" xfId="0" applyFont="1" applyBorder="1" applyAlignment="1">
      <alignment horizontal="center" wrapText="1"/>
    </xf>
    <xf numFmtId="0" fontId="29" fillId="0" borderId="18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justify" vertical="justify" wrapText="1"/>
    </xf>
    <xf numFmtId="164" fontId="34" fillId="0" borderId="24" xfId="0" applyNumberFormat="1" applyFont="1" applyBorder="1" applyAlignment="1">
      <alignment horizontal="right"/>
    </xf>
    <xf numFmtId="4" fontId="29" fillId="0" borderId="24" xfId="0" applyNumberFormat="1" applyFont="1" applyBorder="1" applyAlignment="1">
      <alignment horizontal="right"/>
    </xf>
    <xf numFmtId="4" fontId="32" fillId="0" borderId="24" xfId="0" applyNumberFormat="1" applyFont="1" applyBorder="1" applyAlignment="1">
      <alignment horizontal="right"/>
    </xf>
    <xf numFmtId="0" fontId="29" fillId="0" borderId="18" xfId="0" applyFont="1" applyBorder="1" applyAlignment="1">
      <alignment horizontal="right" wrapText="1"/>
    </xf>
    <xf numFmtId="165" fontId="29" fillId="0" borderId="18" xfId="0" applyNumberFormat="1" applyFont="1" applyBorder="1" applyAlignment="1">
      <alignment horizontal="right" wrapText="1"/>
    </xf>
    <xf numFmtId="4" fontId="31" fillId="0" borderId="18" xfId="0" applyNumberFormat="1" applyFont="1" applyBorder="1" applyAlignment="1">
      <alignment horizontal="right"/>
    </xf>
    <xf numFmtId="4" fontId="31" fillId="0" borderId="25" xfId="0" applyNumberFormat="1" applyFont="1" applyBorder="1" applyAlignment="1">
      <alignment horizontal="right"/>
    </xf>
    <xf numFmtId="43" fontId="34" fillId="0" borderId="25" xfId="1" applyFont="1" applyBorder="1" applyAlignment="1">
      <alignment horizontal="right"/>
    </xf>
    <xf numFmtId="43" fontId="31" fillId="0" borderId="25" xfId="1" applyFont="1" applyBorder="1" applyAlignment="1">
      <alignment horizontal="right"/>
    </xf>
    <xf numFmtId="0" fontId="29" fillId="0" borderId="24" xfId="0" applyFont="1" applyBorder="1" applyAlignment="1">
      <alignment horizontal="justify"/>
    </xf>
    <xf numFmtId="0" fontId="29" fillId="0" borderId="24" xfId="0" applyFont="1" applyBorder="1" applyAlignment="1">
      <alignment horizontal="center"/>
    </xf>
    <xf numFmtId="43" fontId="29" fillId="0" borderId="24" xfId="1" applyFont="1" applyBorder="1" applyAlignment="1">
      <alignment horizontal="justify"/>
    </xf>
    <xf numFmtId="0" fontId="25" fillId="0" borderId="18" xfId="0" applyFont="1" applyBorder="1" applyAlignment="1">
      <alignment horizontal="justify"/>
    </xf>
    <xf numFmtId="0" fontId="25" fillId="0" borderId="47" xfId="0" applyFont="1" applyBorder="1" applyAlignment="1">
      <alignment horizontal="center"/>
    </xf>
    <xf numFmtId="0" fontId="24" fillId="0" borderId="47" xfId="0" applyFont="1" applyBorder="1" applyAlignment="1">
      <alignment horizontal="center" vertical="center"/>
    </xf>
    <xf numFmtId="166" fontId="24" fillId="0" borderId="47" xfId="0" applyNumberFormat="1" applyFont="1" applyBorder="1" applyAlignment="1">
      <alignment horizontal="right"/>
    </xf>
    <xf numFmtId="4" fontId="24" fillId="0" borderId="47" xfId="0" applyNumberFormat="1" applyFont="1" applyBorder="1" applyAlignment="1">
      <alignment horizontal="right"/>
    </xf>
    <xf numFmtId="0" fontId="29" fillId="0" borderId="47" xfId="0" applyFont="1" applyBorder="1" applyAlignment="1">
      <alignment horizontal="justify"/>
    </xf>
    <xf numFmtId="0" fontId="29" fillId="0" borderId="47" xfId="0" applyFont="1" applyBorder="1" applyAlignment="1">
      <alignment horizontal="center"/>
    </xf>
    <xf numFmtId="43" fontId="29" fillId="0" borderId="47" xfId="1" applyFont="1" applyBorder="1" applyAlignment="1">
      <alignment horizontal="justify"/>
    </xf>
    <xf numFmtId="43" fontId="31" fillId="0" borderId="38" xfId="1" applyFont="1" applyBorder="1" applyAlignment="1">
      <alignment horizontal="right"/>
    </xf>
    <xf numFmtId="4" fontId="29" fillId="0" borderId="24" xfId="0" applyNumberFormat="1" applyFont="1" applyBorder="1" applyAlignment="1">
      <alignment horizontal="justify"/>
    </xf>
    <xf numFmtId="43" fontId="29" fillId="0" borderId="25" xfId="1" applyFont="1" applyBorder="1" applyAlignment="1">
      <alignment horizontal="justify"/>
    </xf>
    <xf numFmtId="43" fontId="29" fillId="0" borderId="60" xfId="1" applyFont="1" applyBorder="1" applyAlignment="1">
      <alignment horizontal="justify"/>
    </xf>
    <xf numFmtId="0" fontId="0" fillId="0" borderId="45" xfId="0" applyBorder="1" applyAlignment="1">
      <alignment wrapText="1"/>
    </xf>
    <xf numFmtId="0" fontId="0" fillId="0" borderId="42" xfId="0" applyBorder="1" applyAlignment="1">
      <alignment wrapText="1"/>
    </xf>
    <xf numFmtId="4" fontId="32" fillId="0" borderId="24" xfId="0" applyNumberFormat="1" applyFont="1" applyBorder="1" applyAlignment="1">
      <alignment horizontal="center"/>
    </xf>
    <xf numFmtId="43" fontId="29" fillId="0" borderId="24" xfId="1" applyFont="1" applyBorder="1" applyAlignment="1">
      <alignment horizontal="center"/>
    </xf>
    <xf numFmtId="172" fontId="29" fillId="0" borderId="24" xfId="1" applyNumberFormat="1" applyFont="1" applyBorder="1" applyAlignment="1">
      <alignment horizontal="center"/>
    </xf>
    <xf numFmtId="0" fontId="29" fillId="0" borderId="38" xfId="0" applyFont="1" applyBorder="1" applyAlignment="1">
      <alignment horizontal="justify"/>
    </xf>
    <xf numFmtId="0" fontId="0" fillId="0" borderId="38" xfId="0" applyBorder="1" applyAlignment="1">
      <alignment horizontal="center" wrapText="1"/>
    </xf>
    <xf numFmtId="0" fontId="0" fillId="0" borderId="38" xfId="0" applyBorder="1" applyAlignment="1">
      <alignment horizontal="right" wrapText="1"/>
    </xf>
    <xf numFmtId="43" fontId="29" fillId="0" borderId="38" xfId="1" applyFont="1" applyBorder="1" applyAlignment="1">
      <alignment horizontal="justify"/>
    </xf>
    <xf numFmtId="0" fontId="34" fillId="0" borderId="61" xfId="0" applyFont="1" applyBorder="1" applyAlignment="1">
      <alignment horizontal="justify"/>
    </xf>
    <xf numFmtId="0" fontId="34" fillId="0" borderId="62" xfId="0" applyFont="1" applyBorder="1" applyAlignment="1">
      <alignment horizontal="center"/>
    </xf>
    <xf numFmtId="0" fontId="34" fillId="0" borderId="62" xfId="0" applyFont="1" applyBorder="1" applyAlignment="1">
      <alignment horizontal="center" vertical="center"/>
    </xf>
    <xf numFmtId="164" fontId="34" fillId="0" borderId="62" xfId="0" applyNumberFormat="1" applyFont="1" applyBorder="1" applyAlignment="1">
      <alignment horizontal="right"/>
    </xf>
    <xf numFmtId="4" fontId="29" fillId="0" borderId="62" xfId="0" applyNumberFormat="1" applyFont="1" applyBorder="1" applyAlignment="1">
      <alignment horizontal="right"/>
    </xf>
    <xf numFmtId="4" fontId="32" fillId="0" borderId="63" xfId="0" applyNumberFormat="1" applyFont="1" applyBorder="1" applyAlignment="1">
      <alignment horizontal="center"/>
    </xf>
    <xf numFmtId="0" fontId="34" fillId="0" borderId="64" xfId="0" applyFont="1" applyBorder="1" applyAlignment="1">
      <alignment horizontal="justify"/>
    </xf>
    <xf numFmtId="0" fontId="34" fillId="0" borderId="65" xfId="0" applyFont="1" applyBorder="1" applyAlignment="1">
      <alignment horizontal="center"/>
    </xf>
    <xf numFmtId="0" fontId="34" fillId="0" borderId="65" xfId="0" applyFont="1" applyBorder="1" applyAlignment="1">
      <alignment horizontal="center" vertical="center"/>
    </xf>
    <xf numFmtId="164" fontId="34" fillId="0" borderId="65" xfId="0" applyNumberFormat="1" applyFont="1" applyBorder="1" applyAlignment="1">
      <alignment horizontal="right"/>
    </xf>
    <xf numFmtId="4" fontId="29" fillId="0" borderId="65" xfId="0" applyNumberFormat="1" applyFont="1" applyBorder="1" applyAlignment="1">
      <alignment horizontal="right"/>
    </xf>
    <xf numFmtId="4" fontId="32" fillId="0" borderId="66" xfId="0" applyNumberFormat="1" applyFont="1" applyBorder="1" applyAlignment="1">
      <alignment horizontal="center"/>
    </xf>
    <xf numFmtId="0" fontId="0" fillId="0" borderId="38" xfId="0" applyBorder="1" applyAlignment="1">
      <alignment wrapText="1"/>
    </xf>
    <xf numFmtId="43" fontId="29" fillId="0" borderId="47" xfId="1" applyFont="1" applyBorder="1" applyAlignment="1">
      <alignment horizontal="center"/>
    </xf>
    <xf numFmtId="0" fontId="29" fillId="0" borderId="64" xfId="0" applyFont="1" applyBorder="1" applyAlignment="1">
      <alignment horizontal="justify"/>
    </xf>
    <xf numFmtId="0" fontId="0" fillId="0" borderId="0" xfId="0" applyBorder="1" applyAlignment="1">
      <alignment wrapText="1"/>
    </xf>
    <xf numFmtId="4" fontId="32" fillId="0" borderId="63" xfId="0" applyNumberFormat="1" applyFont="1" applyBorder="1" applyAlignment="1">
      <alignment horizontal="right"/>
    </xf>
    <xf numFmtId="0" fontId="29" fillId="0" borderId="61" xfId="0" applyFont="1" applyBorder="1" applyAlignment="1">
      <alignment horizontal="justify"/>
    </xf>
    <xf numFmtId="0" fontId="29" fillId="0" borderId="61" xfId="0" applyFont="1" applyBorder="1" applyAlignment="1">
      <alignment horizontal="center"/>
    </xf>
    <xf numFmtId="43" fontId="29" fillId="0" borderId="61" xfId="1" applyFont="1" applyBorder="1" applyAlignment="1">
      <alignment horizontal="justify"/>
    </xf>
    <xf numFmtId="171" fontId="29" fillId="0" borderId="61" xfId="1" applyNumberFormat="1" applyFont="1" applyBorder="1" applyAlignment="1">
      <alignment horizontal="justify"/>
    </xf>
    <xf numFmtId="0" fontId="34" fillId="0" borderId="67" xfId="0" applyFont="1" applyBorder="1" applyAlignment="1">
      <alignment horizontal="center"/>
    </xf>
    <xf numFmtId="0" fontId="34" fillId="0" borderId="68" xfId="0" applyFont="1" applyBorder="1" applyAlignment="1">
      <alignment horizontal="center" vertical="center"/>
    </xf>
    <xf numFmtId="164" fontId="34" fillId="0" borderId="40" xfId="0" applyNumberFormat="1" applyFont="1" applyBorder="1" applyAlignment="1">
      <alignment horizontal="right"/>
    </xf>
    <xf numFmtId="4" fontId="29" fillId="0" borderId="40" xfId="0" applyNumberFormat="1" applyFont="1" applyBorder="1" applyAlignment="1">
      <alignment horizontal="right"/>
    </xf>
    <xf numFmtId="4" fontId="32" fillId="0" borderId="41" xfId="0" applyNumberFormat="1" applyFont="1" applyBorder="1" applyAlignment="1">
      <alignment horizontal="center"/>
    </xf>
    <xf numFmtId="43" fontId="29" fillId="0" borderId="2" xfId="1" applyFont="1" applyBorder="1" applyAlignment="1">
      <alignment horizontal="right" wrapText="1"/>
    </xf>
    <xf numFmtId="0" fontId="33" fillId="0" borderId="38" xfId="0" applyFont="1" applyFill="1" applyBorder="1" applyAlignment="1">
      <alignment horizontal="justify"/>
    </xf>
    <xf numFmtId="0" fontId="33" fillId="0" borderId="38" xfId="0" applyFont="1" applyFill="1" applyBorder="1" applyAlignment="1">
      <alignment horizontal="center"/>
    </xf>
    <xf numFmtId="0" fontId="32" fillId="0" borderId="25" xfId="0" applyFont="1" applyFill="1" applyBorder="1" applyAlignment="1">
      <alignment horizontal="justify"/>
    </xf>
    <xf numFmtId="0" fontId="32" fillId="0" borderId="25" xfId="0" applyFont="1" applyFill="1" applyBorder="1" applyAlignment="1">
      <alignment horizontal="center"/>
    </xf>
    <xf numFmtId="43" fontId="33" fillId="0" borderId="38" xfId="1" applyFont="1" applyFill="1" applyBorder="1" applyAlignment="1">
      <alignment horizontal="justify"/>
    </xf>
    <xf numFmtId="43" fontId="33" fillId="0" borderId="25" xfId="1" applyFont="1" applyFill="1" applyBorder="1" applyAlignment="1">
      <alignment horizontal="justify"/>
    </xf>
    <xf numFmtId="0" fontId="33" fillId="0" borderId="26" xfId="0" applyFont="1" applyFill="1" applyBorder="1" applyAlignment="1">
      <alignment horizontal="justify"/>
    </xf>
    <xf numFmtId="0" fontId="33" fillId="0" borderId="26" xfId="0" applyFont="1" applyFill="1" applyBorder="1" applyAlignment="1">
      <alignment horizontal="center"/>
    </xf>
    <xf numFmtId="43" fontId="29" fillId="0" borderId="26" xfId="1" applyFont="1" applyBorder="1" applyAlignment="1">
      <alignment horizontal="right" wrapText="1"/>
    </xf>
    <xf numFmtId="43" fontId="33" fillId="0" borderId="26" xfId="1" applyFont="1" applyFill="1" applyBorder="1" applyAlignment="1">
      <alignment horizontal="right"/>
    </xf>
    <xf numFmtId="4" fontId="55" fillId="0" borderId="25" xfId="0" applyNumberFormat="1" applyFont="1" applyBorder="1" applyAlignment="1" applyProtection="1">
      <alignment horizontal="center" vertical="center"/>
    </xf>
    <xf numFmtId="0" fontId="34" fillId="0" borderId="27" xfId="0" applyFont="1" applyBorder="1" applyAlignment="1">
      <alignment horizontal="justify"/>
    </xf>
    <xf numFmtId="0" fontId="34" fillId="0" borderId="28" xfId="0" applyFont="1" applyBorder="1" applyAlignment="1">
      <alignment horizontal="center"/>
    </xf>
    <xf numFmtId="0" fontId="34" fillId="0" borderId="28" xfId="0" applyFont="1" applyBorder="1" applyAlignment="1">
      <alignment horizontal="center" vertical="center"/>
    </xf>
    <xf numFmtId="164" fontId="34" fillId="0" borderId="28" xfId="0" applyNumberFormat="1" applyFont="1" applyBorder="1" applyAlignment="1">
      <alignment horizontal="right"/>
    </xf>
    <xf numFmtId="4" fontId="29" fillId="0" borderId="28" xfId="0" applyNumberFormat="1" applyFont="1" applyBorder="1" applyAlignment="1">
      <alignment horizontal="right"/>
    </xf>
    <xf numFmtId="4" fontId="34" fillId="0" borderId="29" xfId="0" applyNumberFormat="1" applyFont="1" applyBorder="1" applyAlignment="1">
      <alignment horizontal="right"/>
    </xf>
    <xf numFmtId="0" fontId="34" fillId="0" borderId="50" xfId="0" applyFont="1" applyBorder="1" applyAlignment="1">
      <alignment horizontal="justify"/>
    </xf>
    <xf numFmtId="0" fontId="34" fillId="0" borderId="51" xfId="0" applyFont="1" applyBorder="1" applyAlignment="1">
      <alignment horizontal="center"/>
    </xf>
    <xf numFmtId="0" fontId="34" fillId="0" borderId="51" xfId="0" applyFont="1" applyBorder="1" applyAlignment="1">
      <alignment horizontal="center" vertical="center"/>
    </xf>
    <xf numFmtId="164" fontId="34" fillId="0" borderId="51" xfId="0" applyNumberFormat="1" applyFont="1" applyBorder="1" applyAlignment="1">
      <alignment horizontal="right"/>
    </xf>
    <xf numFmtId="4" fontId="29" fillId="0" borderId="51" xfId="0" applyNumberFormat="1" applyFont="1" applyBorder="1" applyAlignment="1">
      <alignment horizontal="right"/>
    </xf>
    <xf numFmtId="1" fontId="0" fillId="0" borderId="0" xfId="0" applyNumberFormat="1" applyFont="1" applyFill="1" applyAlignment="1"/>
    <xf numFmtId="0" fontId="0" fillId="0" borderId="0" xfId="0" applyFont="1" applyAlignment="1"/>
    <xf numFmtId="0" fontId="23" fillId="0" borderId="50" xfId="0" applyFont="1" applyFill="1" applyBorder="1" applyAlignment="1">
      <alignment horizontal="justify"/>
    </xf>
    <xf numFmtId="0" fontId="23" fillId="0" borderId="70" xfId="0" applyFont="1" applyFill="1" applyBorder="1" applyAlignment="1">
      <alignment horizontal="center"/>
    </xf>
    <xf numFmtId="169" fontId="0" fillId="0" borderId="25" xfId="0" applyNumberFormat="1" applyBorder="1" applyAlignment="1">
      <alignment horizontal="right" wrapText="1"/>
    </xf>
    <xf numFmtId="173" fontId="0" fillId="0" borderId="25" xfId="0" applyNumberFormat="1" applyBorder="1" applyAlignment="1">
      <alignment horizontal="right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Alignment="1">
      <alignment horizontal="center" wrapText="1"/>
    </xf>
    <xf numFmtId="0" fontId="24" fillId="0" borderId="32" xfId="0" applyFont="1" applyBorder="1" applyAlignment="1">
      <alignment horizontal="center"/>
    </xf>
    <xf numFmtId="0" fontId="24" fillId="0" borderId="45" xfId="0" applyFont="1" applyBorder="1" applyAlignment="1">
      <alignment horizontal="center"/>
    </xf>
    <xf numFmtId="0" fontId="24" fillId="0" borderId="42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Alignment="1">
      <alignment horizontal="center" wrapText="1"/>
    </xf>
    <xf numFmtId="0" fontId="29" fillId="0" borderId="18" xfId="0" applyFont="1" applyBorder="1" applyAlignment="1">
      <alignment horizontal="justify" wrapText="1"/>
    </xf>
    <xf numFmtId="0" fontId="0" fillId="0" borderId="25" xfId="0" applyFont="1" applyBorder="1" applyAlignment="1">
      <alignment horizontal="justify"/>
    </xf>
    <xf numFmtId="0" fontId="39" fillId="0" borderId="25" xfId="0" applyFont="1" applyBorder="1" applyAlignment="1">
      <alignment horizontal="justify"/>
    </xf>
    <xf numFmtId="0" fontId="39" fillId="0" borderId="0" xfId="0" applyFont="1" applyAlignment="1"/>
    <xf numFmtId="0" fontId="39" fillId="0" borderId="25" xfId="0" applyFont="1" applyBorder="1" applyAlignment="1">
      <alignment wrapText="1"/>
    </xf>
    <xf numFmtId="0" fontId="39" fillId="0" borderId="0" xfId="0" applyFont="1" applyAlignment="1">
      <alignment horizontal="right" wrapText="1"/>
    </xf>
    <xf numFmtId="0" fontId="0" fillId="0" borderId="0" xfId="0" applyFont="1" applyAlignment="1"/>
    <xf numFmtId="0" fontId="58" fillId="0" borderId="2" xfId="0" applyFont="1" applyBorder="1" applyAlignment="1">
      <alignment horizontal="justify"/>
    </xf>
    <xf numFmtId="0" fontId="58" fillId="0" borderId="2" xfId="0" applyFont="1" applyBorder="1" applyAlignment="1">
      <alignment horizontal="center"/>
    </xf>
    <xf numFmtId="0" fontId="58" fillId="0" borderId="2" xfId="0" applyFont="1" applyBorder="1" applyAlignment="1">
      <alignment horizontal="center" vertical="center"/>
    </xf>
    <xf numFmtId="164" fontId="58" fillId="0" borderId="2" xfId="0" applyNumberFormat="1" applyFont="1" applyBorder="1" applyAlignment="1">
      <alignment horizontal="right"/>
    </xf>
    <xf numFmtId="4" fontId="59" fillId="0" borderId="2" xfId="0" applyNumberFormat="1" applyFont="1" applyBorder="1" applyAlignment="1">
      <alignment horizontal="right"/>
    </xf>
    <xf numFmtId="4" fontId="60" fillId="0" borderId="2" xfId="0" applyNumberFormat="1" applyFont="1" applyBorder="1" applyAlignment="1">
      <alignment horizontal="right"/>
    </xf>
    <xf numFmtId="0" fontId="59" fillId="0" borderId="2" xfId="0" applyFont="1" applyBorder="1" applyAlignment="1">
      <alignment horizontal="justify"/>
    </xf>
    <xf numFmtId="0" fontId="59" fillId="0" borderId="2" xfId="0" applyFont="1" applyBorder="1" applyAlignment="1">
      <alignment horizontal="center"/>
    </xf>
    <xf numFmtId="0" fontId="59" fillId="0" borderId="2" xfId="0" applyFont="1" applyBorder="1" applyAlignment="1">
      <alignment horizontal="center" vertical="center"/>
    </xf>
    <xf numFmtId="164" fontId="59" fillId="0" borderId="2" xfId="0" applyNumberFormat="1" applyFont="1" applyBorder="1" applyAlignment="1">
      <alignment horizontal="right"/>
    </xf>
    <xf numFmtId="0" fontId="59" fillId="0" borderId="2" xfId="0" applyFont="1" applyBorder="1"/>
    <xf numFmtId="4" fontId="61" fillId="0" borderId="2" xfId="0" applyNumberFormat="1" applyFont="1" applyBorder="1" applyAlignment="1">
      <alignment horizontal="right"/>
    </xf>
    <xf numFmtId="0" fontId="59" fillId="0" borderId="2" xfId="0" applyFont="1" applyBorder="1" applyAlignment="1">
      <alignment horizontal="justify" vertical="center" wrapText="1"/>
    </xf>
    <xf numFmtId="0" fontId="59" fillId="0" borderId="2" xfId="0" applyFont="1" applyBorder="1" applyAlignment="1">
      <alignment horizontal="center" wrapText="1"/>
    </xf>
    <xf numFmtId="0" fontId="59" fillId="0" borderId="2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right" wrapText="1"/>
    </xf>
    <xf numFmtId="4" fontId="59" fillId="0" borderId="2" xfId="0" applyNumberFormat="1" applyFont="1" applyBorder="1" applyAlignment="1">
      <alignment horizontal="right" wrapText="1"/>
    </xf>
    <xf numFmtId="0" fontId="59" fillId="0" borderId="2" xfId="0" applyFont="1" applyBorder="1" applyAlignment="1">
      <alignment horizontal="justify" wrapText="1"/>
    </xf>
    <xf numFmtId="165" fontId="59" fillId="0" borderId="2" xfId="0" applyNumberFormat="1" applyFont="1" applyBorder="1" applyAlignment="1">
      <alignment horizontal="right" wrapText="1"/>
    </xf>
    <xf numFmtId="0" fontId="62" fillId="0" borderId="0" xfId="0" applyFont="1" applyAlignment="1">
      <alignment horizontal="right" wrapText="1"/>
    </xf>
    <xf numFmtId="0" fontId="62" fillId="0" borderId="2" xfId="0" applyFont="1" applyBorder="1" applyAlignment="1">
      <alignment horizontal="justify" wrapText="1"/>
    </xf>
    <xf numFmtId="0" fontId="62" fillId="0" borderId="2" xfId="0" applyFont="1" applyBorder="1" applyAlignment="1">
      <alignment horizontal="center" wrapText="1"/>
    </xf>
    <xf numFmtId="0" fontId="62" fillId="0" borderId="2" xfId="0" applyFont="1" applyBorder="1" applyAlignment="1">
      <alignment horizontal="center" vertical="center" wrapText="1"/>
    </xf>
    <xf numFmtId="0" fontId="62" fillId="0" borderId="2" xfId="0" applyFont="1" applyBorder="1" applyAlignment="1">
      <alignment horizontal="right" wrapText="1"/>
    </xf>
    <xf numFmtId="4" fontId="62" fillId="0" borderId="2" xfId="0" applyNumberFormat="1" applyFont="1" applyBorder="1" applyAlignment="1">
      <alignment horizontal="right"/>
    </xf>
    <xf numFmtId="0" fontId="63" fillId="0" borderId="2" xfId="0" applyFont="1" applyBorder="1" applyAlignment="1">
      <alignment horizontal="justify"/>
    </xf>
    <xf numFmtId="0" fontId="63" fillId="0" borderId="24" xfId="0" applyFont="1" applyBorder="1" applyAlignment="1">
      <alignment horizontal="center"/>
    </xf>
    <xf numFmtId="0" fontId="62" fillId="0" borderId="24" xfId="0" applyFont="1" applyBorder="1" applyAlignment="1">
      <alignment horizontal="center" vertical="center"/>
    </xf>
    <xf numFmtId="166" fontId="62" fillId="0" borderId="24" xfId="0" applyNumberFormat="1" applyFont="1" applyBorder="1" applyAlignment="1">
      <alignment horizontal="right"/>
    </xf>
    <xf numFmtId="4" fontId="62" fillId="0" borderId="24" xfId="0" applyNumberFormat="1" applyFont="1" applyBorder="1" applyAlignment="1">
      <alignment horizontal="right"/>
    </xf>
    <xf numFmtId="0" fontId="62" fillId="0" borderId="0" xfId="0" applyFont="1" applyAlignment="1">
      <alignment horizontal="justify"/>
    </xf>
    <xf numFmtId="0" fontId="62" fillId="0" borderId="32" xfId="0" applyFont="1" applyBorder="1" applyAlignment="1">
      <alignment horizontal="center"/>
    </xf>
    <xf numFmtId="0" fontId="62" fillId="0" borderId="33" xfId="0" applyFont="1" applyBorder="1" applyAlignment="1">
      <alignment horizontal="center" vertical="center"/>
    </xf>
    <xf numFmtId="0" fontId="62" fillId="0" borderId="33" xfId="0" applyFont="1" applyBorder="1"/>
    <xf numFmtId="4" fontId="62" fillId="0" borderId="33" xfId="0" applyNumberFormat="1" applyFont="1" applyBorder="1" applyAlignment="1">
      <alignment horizontal="right"/>
    </xf>
    <xf numFmtId="4" fontId="62" fillId="0" borderId="34" xfId="0" applyNumberFormat="1" applyFont="1" applyBorder="1" applyAlignment="1">
      <alignment horizontal="right"/>
    </xf>
    <xf numFmtId="0" fontId="62" fillId="0" borderId="45" xfId="0" applyFont="1" applyBorder="1" applyAlignment="1">
      <alignment horizontal="center"/>
    </xf>
    <xf numFmtId="0" fontId="62" fillId="0" borderId="0" xfId="0" applyFont="1" applyBorder="1" applyAlignment="1">
      <alignment horizontal="center" vertical="center"/>
    </xf>
    <xf numFmtId="0" fontId="62" fillId="0" borderId="0" xfId="0" applyFont="1" applyBorder="1"/>
    <xf numFmtId="4" fontId="62" fillId="0" borderId="0" xfId="0" applyNumberFormat="1" applyFont="1" applyBorder="1" applyAlignment="1">
      <alignment horizontal="right"/>
    </xf>
    <xf numFmtId="4" fontId="62" fillId="0" borderId="46" xfId="0" applyNumberFormat="1" applyFont="1" applyBorder="1" applyAlignment="1">
      <alignment horizontal="right"/>
    </xf>
    <xf numFmtId="49" fontId="62" fillId="0" borderId="0" xfId="0" applyNumberFormat="1" applyFont="1" applyBorder="1" applyAlignment="1">
      <alignment horizontal="center" vertical="center"/>
    </xf>
    <xf numFmtId="10" fontId="62" fillId="0" borderId="0" xfId="0" applyNumberFormat="1" applyFont="1" applyBorder="1" applyAlignment="1">
      <alignment horizontal="right"/>
    </xf>
    <xf numFmtId="49" fontId="62" fillId="0" borderId="0" xfId="0" applyNumberFormat="1" applyFont="1" applyAlignment="1">
      <alignment horizontal="justify"/>
    </xf>
    <xf numFmtId="49" fontId="62" fillId="0" borderId="45" xfId="0" applyNumberFormat="1" applyFont="1" applyBorder="1" applyAlignment="1">
      <alignment horizontal="center"/>
    </xf>
    <xf numFmtId="49" fontId="64" fillId="0" borderId="0" xfId="0" applyNumberFormat="1" applyFont="1" applyBorder="1" applyAlignment="1">
      <alignment horizontal="center" vertical="center"/>
    </xf>
    <xf numFmtId="0" fontId="64" fillId="0" borderId="0" xfId="0" applyFont="1" applyBorder="1"/>
    <xf numFmtId="4" fontId="64" fillId="0" borderId="0" xfId="0" applyNumberFormat="1" applyFont="1" applyBorder="1" applyAlignment="1">
      <alignment horizontal="right"/>
    </xf>
    <xf numFmtId="4" fontId="64" fillId="0" borderId="46" xfId="0" applyNumberFormat="1" applyFont="1" applyBorder="1" applyAlignment="1">
      <alignment horizontal="right"/>
    </xf>
    <xf numFmtId="0" fontId="62" fillId="0" borderId="42" xfId="0" applyFont="1" applyBorder="1" applyAlignment="1">
      <alignment horizontal="center"/>
    </xf>
    <xf numFmtId="0" fontId="64" fillId="0" borderId="43" xfId="0" applyFont="1" applyBorder="1" applyAlignment="1">
      <alignment horizontal="center" vertical="center"/>
    </xf>
    <xf numFmtId="0" fontId="64" fillId="0" borderId="43" xfId="0" applyFont="1" applyBorder="1"/>
    <xf numFmtId="4" fontId="64" fillId="0" borderId="43" xfId="0" applyNumberFormat="1" applyFont="1" applyBorder="1" applyAlignment="1">
      <alignment horizontal="right"/>
    </xf>
    <xf numFmtId="4" fontId="64" fillId="0" borderId="44" xfId="0" applyNumberFormat="1" applyFont="1" applyBorder="1" applyAlignment="1">
      <alignment horizontal="right"/>
    </xf>
    <xf numFmtId="0" fontId="65" fillId="8" borderId="0" xfId="0" applyFont="1" applyFill="1" applyAlignment="1">
      <alignment wrapText="1"/>
    </xf>
    <xf numFmtId="0" fontId="34" fillId="0" borderId="71" xfId="0" applyFont="1" applyBorder="1" applyAlignment="1">
      <alignment horizontal="center"/>
    </xf>
    <xf numFmtId="0" fontId="34" fillId="0" borderId="70" xfId="0" applyFont="1" applyBorder="1" applyAlignment="1">
      <alignment horizontal="center" vertical="center"/>
    </xf>
    <xf numFmtId="164" fontId="34" fillId="0" borderId="33" xfId="0" applyNumberFormat="1" applyFont="1" applyBorder="1" applyAlignment="1">
      <alignment horizontal="right"/>
    </xf>
    <xf numFmtId="4" fontId="29" fillId="0" borderId="33" xfId="0" applyNumberFormat="1" applyFont="1" applyBorder="1" applyAlignment="1">
      <alignment horizontal="right"/>
    </xf>
    <xf numFmtId="4" fontId="32" fillId="0" borderId="34" xfId="0" applyNumberFormat="1" applyFont="1" applyBorder="1" applyAlignment="1">
      <alignment horizontal="center"/>
    </xf>
    <xf numFmtId="0" fontId="65" fillId="8" borderId="25" xfId="0" applyFont="1" applyFill="1" applyBorder="1" applyAlignment="1">
      <alignment wrapText="1"/>
    </xf>
    <xf numFmtId="0" fontId="65" fillId="8" borderId="25" xfId="0" applyFont="1" applyFill="1" applyBorder="1" applyAlignment="1">
      <alignment horizontal="center" wrapText="1"/>
    </xf>
    <xf numFmtId="0" fontId="65" fillId="8" borderId="25" xfId="0" applyFont="1" applyFill="1" applyBorder="1" applyAlignment="1">
      <alignment horizontal="right" wrapText="1"/>
    </xf>
    <xf numFmtId="0" fontId="29" fillId="0" borderId="30" xfId="0" applyFont="1" applyBorder="1" applyAlignment="1">
      <alignment horizontal="justify"/>
    </xf>
    <xf numFmtId="43" fontId="29" fillId="0" borderId="30" xfId="1" applyFont="1" applyBorder="1" applyAlignment="1">
      <alignment horizontal="justify"/>
    </xf>
    <xf numFmtId="43" fontId="29" fillId="0" borderId="72" xfId="1" applyFont="1" applyBorder="1" applyAlignment="1">
      <alignment horizontal="justify"/>
    </xf>
    <xf numFmtId="0" fontId="5" fillId="0" borderId="2" xfId="0" applyFont="1" applyFill="1" applyBorder="1" applyAlignment="1">
      <alignment horizontal="justify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justify"/>
    </xf>
    <xf numFmtId="0" fontId="5" fillId="0" borderId="25" xfId="0" applyFont="1" applyBorder="1" applyAlignment="1">
      <alignment horizontal="center"/>
    </xf>
    <xf numFmtId="43" fontId="0" fillId="0" borderId="0" xfId="0" applyNumberFormat="1" applyFont="1" applyAlignment="1"/>
    <xf numFmtId="0" fontId="0" fillId="0" borderId="0" xfId="0" applyFont="1" applyAlignment="1"/>
    <xf numFmtId="4" fontId="5" fillId="0" borderId="25" xfId="0" applyNumberFormat="1" applyFont="1" applyFill="1" applyBorder="1" applyAlignment="1">
      <alignment horizontal="right"/>
    </xf>
    <xf numFmtId="0" fontId="5" fillId="0" borderId="25" xfId="0" applyFont="1" applyBorder="1" applyAlignment="1">
      <alignment horizontal="center" vertical="center"/>
    </xf>
    <xf numFmtId="0" fontId="5" fillId="0" borderId="38" xfId="0" applyFont="1" applyBorder="1" applyAlignment="1">
      <alignment horizontal="justify"/>
    </xf>
    <xf numFmtId="0" fontId="5" fillId="0" borderId="25" xfId="0" applyFont="1" applyFill="1" applyBorder="1" applyAlignment="1">
      <alignment horizontal="justify"/>
    </xf>
    <xf numFmtId="0" fontId="5" fillId="0" borderId="26" xfId="0" applyFont="1" applyFill="1" applyBorder="1" applyAlignment="1">
      <alignment horizontal="center"/>
    </xf>
    <xf numFmtId="0" fontId="5" fillId="0" borderId="26" xfId="0" applyFont="1" applyFill="1" applyBorder="1" applyAlignment="1">
      <alignment horizontal="center" vertical="center"/>
    </xf>
    <xf numFmtId="164" fontId="5" fillId="0" borderId="26" xfId="0" applyNumberFormat="1" applyFont="1" applyFill="1" applyBorder="1" applyAlignment="1">
      <alignment horizontal="right"/>
    </xf>
    <xf numFmtId="4" fontId="5" fillId="0" borderId="26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justify"/>
    </xf>
    <xf numFmtId="0" fontId="5" fillId="0" borderId="32" xfId="0" applyFont="1" applyFill="1" applyBorder="1" applyAlignment="1">
      <alignment horizontal="center"/>
    </xf>
    <xf numFmtId="0" fontId="5" fillId="0" borderId="33" xfId="0" applyFont="1" applyFill="1" applyBorder="1" applyAlignment="1">
      <alignment horizontal="center" vertical="center"/>
    </xf>
    <xf numFmtId="0" fontId="5" fillId="0" borderId="33" xfId="0" applyFont="1" applyFill="1" applyBorder="1"/>
    <xf numFmtId="4" fontId="5" fillId="0" borderId="33" xfId="0" applyNumberFormat="1" applyFont="1" applyFill="1" applyBorder="1" applyAlignment="1">
      <alignment horizontal="right"/>
    </xf>
    <xf numFmtId="4" fontId="5" fillId="0" borderId="34" xfId="0" applyNumberFormat="1" applyFont="1" applyFill="1" applyBorder="1" applyAlignment="1">
      <alignment horizontal="right"/>
    </xf>
    <xf numFmtId="0" fontId="5" fillId="0" borderId="45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4" fontId="5" fillId="0" borderId="0" xfId="0" applyNumberFormat="1" applyFont="1" applyFill="1" applyBorder="1" applyAlignment="1">
      <alignment horizontal="right"/>
    </xf>
    <xf numFmtId="4" fontId="5" fillId="0" borderId="46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justify"/>
    </xf>
    <xf numFmtId="49" fontId="5" fillId="0" borderId="45" xfId="0" applyNumberFormat="1" applyFont="1" applyFill="1" applyBorder="1" applyAlignment="1">
      <alignment horizontal="center"/>
    </xf>
    <xf numFmtId="0" fontId="5" fillId="0" borderId="42" xfId="0" applyFont="1" applyFill="1" applyBorder="1" applyAlignment="1">
      <alignment horizontal="center"/>
    </xf>
    <xf numFmtId="4" fontId="5" fillId="0" borderId="49" xfId="0" applyNumberFormat="1" applyFont="1" applyFill="1" applyBorder="1" applyAlignment="1">
      <alignment horizontal="right"/>
    </xf>
    <xf numFmtId="4" fontId="5" fillId="0" borderId="48" xfId="0" applyNumberFormat="1" applyFont="1" applyFill="1" applyBorder="1" applyAlignment="1">
      <alignment horizontal="right"/>
    </xf>
    <xf numFmtId="0" fontId="66" fillId="0" borderId="18" xfId="0" applyFont="1" applyFill="1" applyBorder="1" applyAlignment="1">
      <alignment horizontal="justify" vertical="center" wrapText="1"/>
    </xf>
    <xf numFmtId="0" fontId="66" fillId="0" borderId="18" xfId="0" applyFont="1" applyFill="1" applyBorder="1" applyAlignment="1">
      <alignment horizontal="center" vertical="center" wrapText="1"/>
    </xf>
    <xf numFmtId="4" fontId="5" fillId="0" borderId="18" xfId="0" applyNumberFormat="1" applyFont="1" applyFill="1" applyBorder="1" applyAlignment="1">
      <alignment horizontal="right"/>
    </xf>
    <xf numFmtId="4" fontId="5" fillId="0" borderId="2" xfId="0" applyNumberFormat="1" applyFont="1" applyFill="1" applyBorder="1" applyAlignment="1">
      <alignment horizontal="right"/>
    </xf>
    <xf numFmtId="0" fontId="5" fillId="0" borderId="24" xfId="0" applyFont="1" applyFill="1" applyBorder="1" applyAlignment="1">
      <alignment horizontal="center"/>
    </xf>
    <xf numFmtId="164" fontId="5" fillId="0" borderId="24" xfId="0" applyNumberFormat="1" applyFont="1" applyFill="1" applyBorder="1" applyAlignment="1">
      <alignment horizontal="right"/>
    </xf>
    <xf numFmtId="4" fontId="5" fillId="0" borderId="24" xfId="0" applyNumberFormat="1" applyFont="1" applyFill="1" applyBorder="1" applyAlignment="1">
      <alignment horizontal="right"/>
    </xf>
    <xf numFmtId="4" fontId="5" fillId="0" borderId="40" xfId="0" applyNumberFormat="1" applyFont="1" applyFill="1" applyBorder="1" applyAlignment="1">
      <alignment horizontal="right"/>
    </xf>
    <xf numFmtId="0" fontId="5" fillId="0" borderId="38" xfId="0" applyFont="1" applyBorder="1" applyAlignment="1">
      <alignment horizontal="center" vertical="center"/>
    </xf>
    <xf numFmtId="0" fontId="5" fillId="0" borderId="18" xfId="0" applyFont="1" applyFill="1" applyBorder="1" applyAlignment="1">
      <alignment horizontal="justify"/>
    </xf>
    <xf numFmtId="0" fontId="5" fillId="0" borderId="18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164" fontId="5" fillId="0" borderId="18" xfId="0" applyNumberFormat="1" applyFont="1" applyFill="1" applyBorder="1" applyAlignment="1">
      <alignment horizontal="right"/>
    </xf>
    <xf numFmtId="0" fontId="65" fillId="8" borderId="0" xfId="0" applyFont="1" applyFill="1" applyAlignment="1">
      <alignment horizontal="center" wrapText="1"/>
    </xf>
    <xf numFmtId="0" fontId="65" fillId="8" borderId="0" xfId="0" applyFont="1" applyFill="1" applyAlignment="1">
      <alignment horizontal="right" wrapText="1"/>
    </xf>
    <xf numFmtId="0" fontId="5" fillId="0" borderId="25" xfId="0" applyFont="1" applyBorder="1"/>
    <xf numFmtId="0" fontId="67" fillId="8" borderId="25" xfId="0" applyFont="1" applyFill="1" applyBorder="1" applyAlignment="1">
      <alignment horizontal="center" wrapText="1"/>
    </xf>
    <xf numFmtId="0" fontId="67" fillId="8" borderId="25" xfId="0" applyFont="1" applyFill="1" applyBorder="1" applyAlignment="1">
      <alignment horizontal="right" wrapText="1"/>
    </xf>
    <xf numFmtId="0" fontId="5" fillId="0" borderId="26" xfId="0" applyFont="1" applyBorder="1" applyAlignment="1">
      <alignment horizontal="center"/>
    </xf>
    <xf numFmtId="0" fontId="5" fillId="0" borderId="26" xfId="0" applyFont="1" applyBorder="1" applyAlignment="1">
      <alignment horizontal="center" vertical="center"/>
    </xf>
    <xf numFmtId="0" fontId="5" fillId="0" borderId="26" xfId="0" applyFont="1" applyBorder="1"/>
    <xf numFmtId="164" fontId="5" fillId="0" borderId="33" xfId="0" applyNumberFormat="1" applyFont="1" applyFill="1" applyBorder="1" applyAlignment="1">
      <alignment horizontal="right"/>
    </xf>
    <xf numFmtId="0" fontId="67" fillId="8" borderId="26" xfId="0" applyFont="1" applyFill="1" applyBorder="1" applyAlignment="1">
      <alignment horizontal="center" wrapText="1"/>
    </xf>
    <xf numFmtId="0" fontId="67" fillId="8" borderId="26" xfId="0" applyFont="1" applyFill="1" applyBorder="1" applyAlignment="1">
      <alignment horizontal="right" wrapText="1"/>
    </xf>
    <xf numFmtId="0" fontId="65" fillId="0" borderId="0" xfId="0" applyFont="1" applyAlignment="1"/>
    <xf numFmtId="0" fontId="5" fillId="0" borderId="0" xfId="0" applyFont="1" applyAlignment="1">
      <alignment vertical="center"/>
    </xf>
    <xf numFmtId="0" fontId="5" fillId="0" borderId="0" xfId="0" applyFont="1"/>
    <xf numFmtId="0" fontId="38" fillId="0" borderId="0" xfId="0" applyFont="1" applyAlignment="1">
      <alignment horizontal="justify"/>
    </xf>
    <xf numFmtId="0" fontId="5" fillId="0" borderId="0" xfId="0" applyFont="1" applyAlignment="1"/>
    <xf numFmtId="43" fontId="49" fillId="0" borderId="0" xfId="1" applyFont="1" applyAlignment="1"/>
    <xf numFmtId="0" fontId="69" fillId="0" borderId="25" xfId="0" applyFont="1" applyBorder="1" applyAlignment="1">
      <alignment horizontal="center" vertical="center" wrapText="1"/>
    </xf>
    <xf numFmtId="43" fontId="69" fillId="0" borderId="25" xfId="1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top" wrapText="1"/>
    </xf>
    <xf numFmtId="0" fontId="68" fillId="0" borderId="10" xfId="0" applyFont="1" applyBorder="1" applyAlignment="1">
      <alignment horizontal="center" vertical="center" wrapText="1"/>
    </xf>
    <xf numFmtId="0" fontId="68" fillId="0" borderId="9" xfId="0" applyFont="1" applyBorder="1" applyAlignment="1">
      <alignment horizontal="center" vertical="center" wrapText="1"/>
    </xf>
    <xf numFmtId="0" fontId="68" fillId="0" borderId="25" xfId="0" applyFont="1" applyBorder="1" applyAlignment="1">
      <alignment horizontal="center" vertical="center" wrapText="1"/>
    </xf>
    <xf numFmtId="43" fontId="68" fillId="0" borderId="25" xfId="1" applyFont="1" applyBorder="1" applyAlignment="1">
      <alignment horizontal="center" vertical="center" wrapText="1"/>
    </xf>
    <xf numFmtId="1" fontId="68" fillId="15" borderId="58" xfId="0" applyNumberFormat="1" applyFont="1" applyFill="1" applyBorder="1" applyAlignment="1" applyProtection="1">
      <alignment horizontal="center" vertical="center"/>
      <protection locked="0"/>
    </xf>
    <xf numFmtId="170" fontId="68" fillId="15" borderId="57" xfId="0" applyNumberFormat="1" applyFont="1" applyFill="1" applyBorder="1" applyAlignment="1" applyProtection="1">
      <alignment horizontal="center" vertical="center"/>
      <protection locked="0"/>
    </xf>
    <xf numFmtId="0" fontId="68" fillId="15" borderId="59" xfId="0" applyFont="1" applyFill="1" applyBorder="1" applyAlignment="1" applyProtection="1">
      <alignment vertical="center"/>
    </xf>
    <xf numFmtId="4" fontId="68" fillId="15" borderId="25" xfId="0" applyNumberFormat="1" applyFont="1" applyFill="1" applyBorder="1" applyAlignment="1" applyProtection="1">
      <alignment horizontal="center" vertical="center"/>
    </xf>
    <xf numFmtId="43" fontId="69" fillId="16" borderId="25" xfId="1" applyFont="1" applyFill="1" applyBorder="1" applyAlignment="1">
      <alignment horizontal="center" vertical="center" wrapText="1"/>
    </xf>
    <xf numFmtId="43" fontId="69" fillId="16" borderId="25" xfId="0" applyNumberFormat="1" applyFont="1" applyFill="1" applyBorder="1" applyAlignment="1">
      <alignment horizontal="center" vertical="center" wrapText="1"/>
    </xf>
    <xf numFmtId="0" fontId="71" fillId="0" borderId="57" xfId="0" applyFont="1" applyBorder="1" applyAlignment="1">
      <alignment horizontal="center" vertical="center" wrapText="1"/>
    </xf>
    <xf numFmtId="0" fontId="71" fillId="0" borderId="25" xfId="0" applyFont="1" applyFill="1" applyBorder="1" applyAlignment="1">
      <alignment horizontal="center" vertical="center" wrapText="1"/>
    </xf>
    <xf numFmtId="0" fontId="71" fillId="0" borderId="25" xfId="0" applyFont="1" applyFill="1" applyBorder="1" applyAlignment="1">
      <alignment horizontal="left" vertical="center" wrapText="1"/>
    </xf>
    <xf numFmtId="0" fontId="71" fillId="0" borderId="35" xfId="0" applyFont="1" applyBorder="1" applyAlignment="1">
      <alignment horizontal="center" vertical="center"/>
    </xf>
    <xf numFmtId="4" fontId="71" fillId="0" borderId="25" xfId="0" applyNumberFormat="1" applyFont="1" applyBorder="1" applyAlignment="1" applyProtection="1">
      <alignment horizontal="center" vertical="center" wrapText="1"/>
    </xf>
    <xf numFmtId="43" fontId="68" fillId="0" borderId="25" xfId="1" applyFont="1" applyBorder="1" applyAlignment="1">
      <alignment horizontal="right"/>
    </xf>
    <xf numFmtId="43" fontId="69" fillId="0" borderId="25" xfId="0" applyNumberFormat="1" applyFont="1" applyBorder="1" applyAlignment="1">
      <alignment horizontal="center" vertical="center" wrapText="1"/>
    </xf>
    <xf numFmtId="0" fontId="71" fillId="0" borderId="57" xfId="0" applyFont="1" applyBorder="1" applyAlignment="1">
      <alignment horizontal="left" vertical="center" wrapText="1"/>
    </xf>
    <xf numFmtId="4" fontId="71" fillId="0" borderId="59" xfId="0" applyNumberFormat="1" applyFont="1" applyBorder="1" applyAlignment="1" applyProtection="1">
      <alignment horizontal="center" vertical="center" wrapText="1"/>
    </xf>
    <xf numFmtId="0" fontId="71" fillId="0" borderId="0" xfId="0" applyFont="1" applyAlignment="1"/>
    <xf numFmtId="0" fontId="68" fillId="0" borderId="57" xfId="0" applyFont="1" applyBorder="1" applyAlignment="1">
      <alignment horizontal="center" vertical="center" wrapText="1"/>
    </xf>
    <xf numFmtId="0" fontId="68" fillId="0" borderId="57" xfId="0" applyFont="1" applyBorder="1" applyAlignment="1">
      <alignment horizontal="left" vertical="center" wrapText="1"/>
    </xf>
    <xf numFmtId="0" fontId="71" fillId="0" borderId="25" xfId="0" applyFont="1" applyFill="1" applyBorder="1" applyAlignment="1">
      <alignment horizontal="justify" vertical="justify" wrapText="1"/>
    </xf>
    <xf numFmtId="0" fontId="71" fillId="0" borderId="25" xfId="0" applyFont="1" applyFill="1" applyBorder="1" applyAlignment="1" applyProtection="1">
      <alignment horizontal="justify" vertical="justify"/>
    </xf>
    <xf numFmtId="0" fontId="71" fillId="0" borderId="57" xfId="0" applyFont="1" applyBorder="1" applyAlignment="1">
      <alignment horizontal="left" vertical="justify"/>
    </xf>
    <xf numFmtId="43" fontId="71" fillId="0" borderId="25" xfId="1" applyFont="1" applyBorder="1" applyAlignment="1">
      <alignment horizontal="right"/>
    </xf>
    <xf numFmtId="4" fontId="71" fillId="0" borderId="25" xfId="0" applyNumberFormat="1" applyFont="1" applyBorder="1" applyAlignment="1" applyProtection="1">
      <alignment horizontal="center" vertical="center"/>
    </xf>
    <xf numFmtId="1" fontId="68" fillId="0" borderId="57" xfId="0" applyNumberFormat="1" applyFont="1" applyBorder="1" applyAlignment="1" applyProtection="1">
      <alignment horizontal="center" vertical="center"/>
      <protection locked="0"/>
    </xf>
    <xf numFmtId="170" fontId="68" fillId="0" borderId="57" xfId="0" applyNumberFormat="1" applyFont="1" applyBorder="1" applyAlignment="1" applyProtection="1">
      <alignment horizontal="center" vertical="center"/>
      <protection locked="0"/>
    </xf>
    <xf numFmtId="0" fontId="68" fillId="0" borderId="57" xfId="0" applyFont="1" applyBorder="1" applyAlignment="1" applyProtection="1">
      <alignment vertical="center"/>
    </xf>
    <xf numFmtId="2" fontId="68" fillId="0" borderId="59" xfId="0" applyNumberFormat="1" applyFont="1" applyBorder="1" applyAlignment="1" applyProtection="1">
      <alignment horizontal="center" vertical="center"/>
    </xf>
    <xf numFmtId="2" fontId="68" fillId="0" borderId="25" xfId="0" applyNumberFormat="1" applyFont="1" applyBorder="1" applyAlignment="1" applyProtection="1">
      <alignment horizontal="center" vertical="center"/>
    </xf>
    <xf numFmtId="1" fontId="71" fillId="0" borderId="57" xfId="0" applyNumberFormat="1" applyFont="1" applyBorder="1" applyAlignment="1" applyProtection="1">
      <alignment horizontal="center" vertical="center"/>
      <protection locked="0"/>
    </xf>
    <xf numFmtId="1" fontId="68" fillId="0" borderId="30" xfId="0" applyNumberFormat="1" applyFont="1" applyFill="1" applyBorder="1" applyAlignment="1" applyProtection="1">
      <alignment horizontal="center" vertical="center"/>
      <protection locked="0"/>
    </xf>
    <xf numFmtId="4" fontId="71" fillId="0" borderId="59" xfId="0" applyNumberFormat="1" applyFont="1" applyBorder="1" applyAlignment="1" applyProtection="1">
      <alignment horizontal="center" vertical="center"/>
    </xf>
    <xf numFmtId="0" fontId="71" fillId="0" borderId="57" xfId="0" applyFont="1" applyFill="1" applyBorder="1" applyAlignment="1">
      <alignment horizontal="center" vertical="center" wrapText="1"/>
    </xf>
    <xf numFmtId="4" fontId="71" fillId="0" borderId="59" xfId="0" applyNumberFormat="1" applyFont="1" applyFill="1" applyBorder="1" applyAlignment="1" applyProtection="1">
      <alignment horizontal="center" vertical="center"/>
    </xf>
    <xf numFmtId="4" fontId="71" fillId="0" borderId="25" xfId="0" applyNumberFormat="1" applyFont="1" applyFill="1" applyBorder="1" applyAlignment="1" applyProtection="1">
      <alignment horizontal="center" vertical="center"/>
    </xf>
    <xf numFmtId="0" fontId="70" fillId="0" borderId="25" xfId="0" applyFont="1" applyFill="1" applyBorder="1" applyAlignment="1">
      <alignment horizontal="center" vertical="center" wrapText="1"/>
    </xf>
    <xf numFmtId="0" fontId="71" fillId="0" borderId="57" xfId="0" applyFont="1" applyBorder="1" applyAlignment="1">
      <alignment horizontal="justify" vertical="center" wrapText="1"/>
    </xf>
    <xf numFmtId="0" fontId="71" fillId="14" borderId="57" xfId="0" applyFont="1" applyFill="1" applyBorder="1" applyAlignment="1">
      <alignment horizontal="center" vertical="center" wrapText="1"/>
    </xf>
    <xf numFmtId="0" fontId="71" fillId="0" borderId="57" xfId="0" applyFont="1" applyBorder="1" applyAlignment="1">
      <alignment horizontal="left" wrapText="1"/>
    </xf>
    <xf numFmtId="0" fontId="71" fillId="0" borderId="69" xfId="0" applyFont="1" applyBorder="1" applyAlignment="1">
      <alignment horizontal="center" vertical="center" wrapText="1"/>
    </xf>
    <xf numFmtId="0" fontId="71" fillId="0" borderId="59" xfId="0" applyFont="1" applyBorder="1" applyAlignment="1">
      <alignment horizontal="left" wrapText="1"/>
    </xf>
    <xf numFmtId="0" fontId="71" fillId="14" borderId="57" xfId="0" applyFont="1" applyFill="1" applyBorder="1" applyAlignment="1">
      <alignment horizontal="center" vertical="center"/>
    </xf>
    <xf numFmtId="0" fontId="68" fillId="14" borderId="57" xfId="0" applyFont="1" applyFill="1" applyBorder="1" applyAlignment="1">
      <alignment horizontal="center" vertical="center"/>
    </xf>
    <xf numFmtId="0" fontId="71" fillId="0" borderId="57" xfId="0" applyFont="1" applyBorder="1" applyAlignment="1">
      <alignment horizontal="center" vertical="center"/>
    </xf>
    <xf numFmtId="170" fontId="68" fillId="0" borderId="57" xfId="0" applyNumberFormat="1" applyFont="1" applyFill="1" applyBorder="1" applyAlignment="1" applyProtection="1">
      <alignment horizontal="center" vertical="center"/>
      <protection locked="0"/>
    </xf>
    <xf numFmtId="0" fontId="68" fillId="0" borderId="59" xfId="0" applyFont="1" applyFill="1" applyBorder="1" applyAlignment="1" applyProtection="1">
      <alignment vertical="center"/>
    </xf>
    <xf numFmtId="0" fontId="68" fillId="0" borderId="59" xfId="0" applyFont="1" applyFill="1" applyBorder="1" applyAlignment="1" applyProtection="1">
      <alignment horizontal="center" vertical="center"/>
    </xf>
    <xf numFmtId="43" fontId="69" fillId="0" borderId="25" xfId="1" applyFont="1" applyFill="1" applyBorder="1" applyAlignment="1">
      <alignment horizontal="center" vertical="center" wrapText="1"/>
    </xf>
    <xf numFmtId="43" fontId="69" fillId="0" borderId="25" xfId="0" applyNumberFormat="1" applyFont="1" applyFill="1" applyBorder="1" applyAlignment="1">
      <alignment horizontal="center" vertical="center" wrapText="1"/>
    </xf>
    <xf numFmtId="0" fontId="71" fillId="0" borderId="57" xfId="0" applyFont="1" applyBorder="1" applyAlignment="1">
      <alignment horizontal="center"/>
    </xf>
    <xf numFmtId="0" fontId="68" fillId="0" borderId="57" xfId="0" applyFont="1" applyBorder="1" applyAlignment="1">
      <alignment horizontal="center" vertical="center"/>
    </xf>
    <xf numFmtId="0" fontId="71" fillId="0" borderId="57" xfId="0" applyFont="1" applyBorder="1" applyAlignment="1">
      <alignment horizontal="justify" vertical="top" wrapText="1"/>
    </xf>
    <xf numFmtId="4" fontId="71" fillId="0" borderId="59" xfId="0" applyNumberFormat="1" applyFont="1" applyBorder="1" applyAlignment="1" applyProtection="1">
      <alignment horizontal="center"/>
    </xf>
    <xf numFmtId="4" fontId="71" fillId="0" borderId="25" xfId="0" applyNumberFormat="1" applyFont="1" applyBorder="1" applyAlignment="1" applyProtection="1">
      <alignment horizontal="center"/>
    </xf>
    <xf numFmtId="170" fontId="71" fillId="0" borderId="57" xfId="0" applyNumberFormat="1" applyFont="1" applyFill="1" applyBorder="1" applyAlignment="1" applyProtection="1">
      <alignment horizontal="center" vertical="center"/>
      <protection locked="0"/>
    </xf>
    <xf numFmtId="0" fontId="71" fillId="0" borderId="59" xfId="0" applyFont="1" applyFill="1" applyBorder="1" applyAlignment="1" applyProtection="1">
      <alignment vertical="justify"/>
    </xf>
    <xf numFmtId="43" fontId="70" fillId="0" borderId="25" xfId="1" applyFont="1" applyFill="1" applyBorder="1" applyAlignment="1">
      <alignment horizontal="center" vertical="center" wrapText="1"/>
    </xf>
    <xf numFmtId="43" fontId="71" fillId="0" borderId="25" xfId="1" applyFont="1" applyBorder="1" applyAlignment="1" applyProtection="1">
      <alignment horizontal="center" vertical="center" wrapText="1"/>
    </xf>
    <xf numFmtId="0" fontId="71" fillId="0" borderId="2" xfId="0" applyFont="1" applyBorder="1" applyAlignment="1">
      <alignment horizontal="center" vertical="center"/>
    </xf>
    <xf numFmtId="0" fontId="71" fillId="0" borderId="17" xfId="0" applyFont="1" applyBorder="1" applyAlignment="1">
      <alignment vertical="center"/>
    </xf>
    <xf numFmtId="43" fontId="71" fillId="0" borderId="25" xfId="1" applyFont="1" applyBorder="1"/>
    <xf numFmtId="0" fontId="71" fillId="0" borderId="25" xfId="0" applyFont="1" applyBorder="1"/>
    <xf numFmtId="0" fontId="71" fillId="0" borderId="25" xfId="0" applyFont="1" applyBorder="1" applyAlignment="1">
      <alignment horizontal="justify" vertical="justify" wrapText="1"/>
    </xf>
    <xf numFmtId="0" fontId="71" fillId="0" borderId="25" xfId="0" applyFont="1" applyBorder="1" applyAlignment="1">
      <alignment vertical="center"/>
    </xf>
    <xf numFmtId="0" fontId="71" fillId="0" borderId="2" xfId="0" applyFont="1" applyBorder="1" applyAlignment="1">
      <alignment horizontal="center" vertical="center" wrapText="1"/>
    </xf>
    <xf numFmtId="0" fontId="71" fillId="0" borderId="18" xfId="0" applyFont="1" applyBorder="1" applyAlignment="1">
      <alignment horizontal="justify" vertical="justify" wrapText="1"/>
    </xf>
    <xf numFmtId="165" fontId="71" fillId="0" borderId="18" xfId="0" applyNumberFormat="1" applyFont="1" applyBorder="1" applyAlignment="1">
      <alignment vertical="center"/>
    </xf>
    <xf numFmtId="4" fontId="71" fillId="0" borderId="18" xfId="0" applyNumberFormat="1" applyFont="1" applyBorder="1" applyAlignment="1">
      <alignment horizontal="center" vertical="center" wrapText="1"/>
    </xf>
    <xf numFmtId="43" fontId="71" fillId="0" borderId="18" xfId="1" applyFont="1" applyBorder="1" applyAlignment="1">
      <alignment vertical="center"/>
    </xf>
    <xf numFmtId="165" fontId="71" fillId="0" borderId="53" xfId="0" applyNumberFormat="1" applyFont="1" applyBorder="1" applyAlignment="1">
      <alignment vertical="center" wrapText="1"/>
    </xf>
    <xf numFmtId="0" fontId="68" fillId="7" borderId="2" xfId="0" applyFont="1" applyFill="1" applyBorder="1" applyAlignment="1">
      <alignment horizontal="center" vertical="center"/>
    </xf>
    <xf numFmtId="0" fontId="74" fillId="7" borderId="2" xfId="0" applyFont="1" applyFill="1" applyBorder="1" applyAlignment="1">
      <alignment horizontal="center" vertical="center"/>
    </xf>
    <xf numFmtId="0" fontId="68" fillId="7" borderId="2" xfId="0" applyFont="1" applyFill="1" applyBorder="1" applyAlignment="1">
      <alignment horizontal="justify" vertical="justify"/>
    </xf>
    <xf numFmtId="165" fontId="68" fillId="7" borderId="2" xfId="0" applyNumberFormat="1" applyFont="1" applyFill="1" applyBorder="1" applyAlignment="1">
      <alignment vertical="center"/>
    </xf>
    <xf numFmtId="0" fontId="68" fillId="7" borderId="2" xfId="0" applyFont="1" applyFill="1" applyBorder="1"/>
    <xf numFmtId="43" fontId="69" fillId="7" borderId="2" xfId="1" applyFont="1" applyFill="1" applyBorder="1" applyAlignment="1">
      <alignment vertical="center"/>
    </xf>
    <xf numFmtId="165" fontId="68" fillId="7" borderId="17" xfId="0" applyNumberFormat="1" applyFont="1" applyFill="1" applyBorder="1" applyAlignment="1">
      <alignment vertical="center"/>
    </xf>
    <xf numFmtId="0" fontId="21" fillId="0" borderId="11" xfId="0" applyFont="1" applyBorder="1" applyAlignment="1">
      <alignment horizontal="center"/>
    </xf>
    <xf numFmtId="0" fontId="21" fillId="0" borderId="12" xfId="0" applyFont="1" applyBorder="1"/>
    <xf numFmtId="0" fontId="16" fillId="0" borderId="12" xfId="0" applyFont="1" applyBorder="1" applyAlignment="1">
      <alignment horizontal="center"/>
    </xf>
    <xf numFmtId="167" fontId="21" fillId="0" borderId="12" xfId="0" applyNumberFormat="1" applyFont="1" applyBorder="1"/>
    <xf numFmtId="167" fontId="21" fillId="0" borderId="13" xfId="0" applyNumberFormat="1" applyFont="1" applyBorder="1"/>
    <xf numFmtId="0" fontId="21" fillId="0" borderId="9" xfId="0" applyFont="1" applyBorder="1" applyAlignment="1">
      <alignment horizontal="center"/>
    </xf>
    <xf numFmtId="0" fontId="21" fillId="0" borderId="0" xfId="0" applyFont="1" applyBorder="1"/>
    <xf numFmtId="0" fontId="16" fillId="0" borderId="0" xfId="0" applyFont="1" applyBorder="1" applyAlignment="1">
      <alignment horizontal="center"/>
    </xf>
    <xf numFmtId="167" fontId="21" fillId="0" borderId="0" xfId="0" applyNumberFormat="1" applyFont="1" applyBorder="1"/>
    <xf numFmtId="167" fontId="21" fillId="0" borderId="10" xfId="0" applyNumberFormat="1" applyFont="1" applyBorder="1"/>
    <xf numFmtId="167" fontId="16" fillId="0" borderId="0" xfId="0" applyNumberFormat="1" applyFont="1"/>
    <xf numFmtId="167" fontId="12" fillId="0" borderId="0" xfId="0" applyNumberFormat="1" applyFont="1"/>
    <xf numFmtId="44" fontId="12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>
      <alignment horizontal="center" wrapText="1"/>
    </xf>
    <xf numFmtId="0" fontId="23" fillId="0" borderId="2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0" borderId="0" xfId="0" applyFont="1" applyAlignment="1">
      <alignment horizontal="center" vertical="center"/>
    </xf>
    <xf numFmtId="0" fontId="23" fillId="0" borderId="26" xfId="0" applyFont="1" applyBorder="1" applyAlignment="1">
      <alignment horizontal="center"/>
    </xf>
    <xf numFmtId="0" fontId="71" fillId="0" borderId="39" xfId="0" applyFont="1" applyBorder="1" applyAlignment="1">
      <alignment horizontal="center" vertical="top" wrapText="1"/>
    </xf>
    <xf numFmtId="0" fontId="71" fillId="0" borderId="33" xfId="0" applyFont="1" applyBorder="1" applyAlignment="1">
      <alignment horizontal="center" vertical="top" wrapText="1"/>
    </xf>
    <xf numFmtId="0" fontId="72" fillId="0" borderId="6" xfId="0" applyFont="1" applyBorder="1" applyAlignment="1">
      <alignment horizontal="center" vertical="top" wrapText="1"/>
    </xf>
    <xf numFmtId="0" fontId="72" fillId="0" borderId="7" xfId="0" applyFont="1" applyBorder="1"/>
    <xf numFmtId="0" fontId="72" fillId="0" borderId="8" xfId="0" applyFont="1" applyBorder="1"/>
    <xf numFmtId="0" fontId="72" fillId="0" borderId="9" xfId="0" applyFont="1" applyBorder="1" applyAlignment="1">
      <alignment horizontal="center" vertical="top" wrapText="1"/>
    </xf>
    <xf numFmtId="0" fontId="72" fillId="0" borderId="0" xfId="0" applyFont="1" applyAlignment="1"/>
    <xf numFmtId="0" fontId="72" fillId="0" borderId="10" xfId="0" applyFont="1" applyBorder="1"/>
    <xf numFmtId="0" fontId="72" fillId="0" borderId="9" xfId="0" applyFont="1" applyBorder="1" applyAlignment="1">
      <alignment horizontal="center" vertical="top"/>
    </xf>
    <xf numFmtId="0" fontId="72" fillId="0" borderId="0" xfId="0" applyFont="1" applyBorder="1"/>
    <xf numFmtId="0" fontId="73" fillId="0" borderId="39" xfId="0" applyFont="1" applyBorder="1" applyAlignment="1">
      <alignment horizontal="center" vertical="top"/>
    </xf>
    <xf numFmtId="0" fontId="73" fillId="0" borderId="40" xfId="0" applyFont="1" applyBorder="1" applyAlignment="1">
      <alignment horizontal="center" vertical="top"/>
    </xf>
    <xf numFmtId="0" fontId="73" fillId="0" borderId="41" xfId="0" applyFont="1" applyBorder="1" applyAlignment="1">
      <alignment horizontal="center" vertical="top"/>
    </xf>
    <xf numFmtId="0" fontId="72" fillId="0" borderId="32" xfId="0" applyFont="1" applyBorder="1" applyAlignment="1">
      <alignment horizontal="center" vertical="top" wrapText="1"/>
    </xf>
    <xf numFmtId="0" fontId="72" fillId="0" borderId="33" xfId="0" applyFont="1" applyBorder="1" applyAlignment="1">
      <alignment horizontal="center" vertical="top" wrapText="1"/>
    </xf>
    <xf numFmtId="0" fontId="72" fillId="0" borderId="34" xfId="0" applyFont="1" applyBorder="1" applyAlignment="1">
      <alignment horizontal="center" vertical="top" wrapText="1"/>
    </xf>
    <xf numFmtId="0" fontId="72" fillId="0" borderId="42" xfId="0" applyFont="1" applyBorder="1" applyAlignment="1">
      <alignment horizontal="center" vertical="top" wrapText="1"/>
    </xf>
    <xf numFmtId="0" fontId="72" fillId="0" borderId="43" xfId="0" applyFont="1" applyBorder="1" applyAlignment="1">
      <alignment horizontal="center" vertical="top" wrapText="1"/>
    </xf>
    <xf numFmtId="0" fontId="72" fillId="0" borderId="44" xfId="0" applyFont="1" applyBorder="1" applyAlignment="1">
      <alignment horizontal="center" vertical="top" wrapText="1"/>
    </xf>
    <xf numFmtId="0" fontId="68" fillId="0" borderId="54" xfId="0" applyFont="1" applyBorder="1" applyAlignment="1">
      <alignment horizontal="center" vertical="center" wrapText="1"/>
    </xf>
    <xf numFmtId="0" fontId="68" fillId="0" borderId="56" xfId="0" applyFont="1" applyBorder="1" applyAlignment="1">
      <alignment horizontal="center" vertical="center" wrapText="1"/>
    </xf>
    <xf numFmtId="0" fontId="43" fillId="10" borderId="35" xfId="3" applyFont="1" applyFill="1" applyBorder="1" applyAlignment="1">
      <alignment horizontal="center" vertical="center" wrapText="1"/>
    </xf>
    <xf numFmtId="0" fontId="43" fillId="10" borderId="36" xfId="3" applyFont="1" applyFill="1" applyBorder="1" applyAlignment="1">
      <alignment horizontal="center" vertical="center" wrapText="1"/>
    </xf>
    <xf numFmtId="0" fontId="43" fillId="10" borderId="30" xfId="3" applyFont="1" applyFill="1" applyBorder="1" applyAlignment="1">
      <alignment horizontal="center" vertical="center" wrapText="1"/>
    </xf>
    <xf numFmtId="0" fontId="44" fillId="0" borderId="35" xfId="3" applyFont="1" applyFill="1" applyBorder="1" applyAlignment="1">
      <alignment horizontal="center" vertical="center"/>
    </xf>
    <xf numFmtId="0" fontId="44" fillId="0" borderId="36" xfId="3" applyFont="1" applyFill="1" applyBorder="1" applyAlignment="1">
      <alignment horizontal="center" vertical="center"/>
    </xf>
    <xf numFmtId="0" fontId="44" fillId="0" borderId="30" xfId="3" applyFont="1" applyFill="1" applyBorder="1" applyAlignment="1">
      <alignment horizontal="center" vertical="center"/>
    </xf>
    <xf numFmtId="0" fontId="13" fillId="0" borderId="12" xfId="0" applyFont="1" applyBorder="1" applyAlignment="1">
      <alignment horizontal="center"/>
    </xf>
    <xf numFmtId="0" fontId="5" fillId="0" borderId="12" xfId="0" applyFont="1" applyBorder="1"/>
    <xf numFmtId="167" fontId="21" fillId="0" borderId="54" xfId="0" applyNumberFormat="1" applyFont="1" applyBorder="1" applyAlignment="1">
      <alignment horizontal="center" vertical="center"/>
    </xf>
    <xf numFmtId="0" fontId="5" fillId="0" borderId="55" xfId="0" applyFont="1" applyBorder="1"/>
    <xf numFmtId="0" fontId="5" fillId="0" borderId="56" xfId="0" applyFont="1" applyBorder="1"/>
    <xf numFmtId="0" fontId="21" fillId="0" borderId="39" xfId="0" applyFont="1" applyBorder="1" applyAlignment="1">
      <alignment horizontal="center"/>
    </xf>
    <xf numFmtId="0" fontId="5" fillId="0" borderId="40" xfId="0" applyFont="1" applyBorder="1"/>
    <xf numFmtId="0" fontId="5" fillId="0" borderId="41" xfId="0" applyFont="1" applyBorder="1"/>
    <xf numFmtId="0" fontId="17" fillId="0" borderId="6" xfId="0" applyFont="1" applyBorder="1" applyAlignment="1">
      <alignment horizontal="center" vertical="center"/>
    </xf>
    <xf numFmtId="0" fontId="5" fillId="0" borderId="8" xfId="0" applyFont="1" applyBorder="1"/>
    <xf numFmtId="0" fontId="5" fillId="0" borderId="11" xfId="0" applyFont="1" applyBorder="1"/>
    <xf numFmtId="0" fontId="5" fillId="0" borderId="13" xfId="0" applyFont="1" applyBorder="1"/>
    <xf numFmtId="0" fontId="14" fillId="0" borderId="6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</cellXfs>
  <cellStyles count="4">
    <cellStyle name="Normal" xfId="0" builtinId="0"/>
    <cellStyle name="Normal_Relação de material" xfId="3"/>
    <cellStyle name="Porcentagem" xfId="2" builtinId="5"/>
    <cellStyle name="Separador de milhares" xfId="1" builtinId="3"/>
  </cellStyles>
  <dxfs count="87"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  <dxf>
      <font>
        <color rgb="FFFF0000"/>
      </font>
      <fill>
        <patternFill patternType="none"/>
      </fill>
      <border>
        <left/>
        <right/>
        <top/>
        <bottom/>
      </border>
    </dxf>
    <dxf>
      <font>
        <color rgb="FFFF0000"/>
      </font>
      <fill>
        <patternFill patternType="none"/>
      </fill>
      <border>
        <left/>
        <right/>
        <top/>
        <bottom/>
      </border>
    </dxf>
    <dxf>
      <font>
        <color rgb="FFFF0000"/>
      </font>
      <fill>
        <patternFill patternType="none"/>
      </fill>
      <border>
        <left/>
        <right/>
        <top/>
        <bottom/>
      </border>
    </dxf>
    <dxf>
      <font>
        <color rgb="FFFF0000"/>
      </font>
      <fill>
        <patternFill patternType="none"/>
      </fill>
      <border>
        <left/>
        <right/>
        <top/>
        <bottom/>
      </border>
    </dxf>
    <dxf>
      <font>
        <color rgb="FFFF0000"/>
      </font>
      <fill>
        <patternFill patternType="none"/>
      </fill>
      <border>
        <left/>
        <right/>
        <top/>
        <bottom/>
      </border>
    </dxf>
    <dxf>
      <font>
        <color rgb="FFFF0000"/>
      </font>
      <fill>
        <patternFill patternType="none"/>
      </fill>
      <border>
        <left/>
        <right/>
        <top/>
        <bottom/>
      </border>
    </dxf>
    <dxf>
      <fill>
        <patternFill patternType="solid">
          <fgColor rgb="FFC0C0C0"/>
          <bgColor rgb="FFC0C0C0"/>
        </patternFill>
      </fill>
      <border>
        <left/>
        <right/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103</xdr:row>
      <xdr:rowOff>142875</xdr:rowOff>
    </xdr:from>
    <xdr:to>
      <xdr:col>1</xdr:col>
      <xdr:colOff>85725</xdr:colOff>
      <xdr:row>106</xdr:row>
      <xdr:rowOff>771525</xdr:rowOff>
    </xdr:to>
    <xdr:sp macro="" textlink="">
      <xdr:nvSpPr>
        <xdr:cNvPr id="70" name="Text Box 1">
          <a:extLst>
            <a:ext uri="{FF2B5EF4-FFF2-40B4-BE49-F238E27FC236}">
              <a16:creationId xmlns="" xmlns:a16="http://schemas.microsoft.com/office/drawing/2014/main" id="{00000000-0008-0000-0200-00004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106</xdr:row>
      <xdr:rowOff>771525</xdr:rowOff>
    </xdr:to>
    <xdr:sp macro="" textlink="">
      <xdr:nvSpPr>
        <xdr:cNvPr id="71" name="Text Box 3">
          <a:extLst>
            <a:ext uri="{FF2B5EF4-FFF2-40B4-BE49-F238E27FC236}">
              <a16:creationId xmlns="" xmlns:a16="http://schemas.microsoft.com/office/drawing/2014/main" id="{00000000-0008-0000-0200-00004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106</xdr:row>
      <xdr:rowOff>781050</xdr:rowOff>
    </xdr:to>
    <xdr:sp macro="" textlink="">
      <xdr:nvSpPr>
        <xdr:cNvPr id="72" name="Text Box 4">
          <a:extLst>
            <a:ext uri="{FF2B5EF4-FFF2-40B4-BE49-F238E27FC236}">
              <a16:creationId xmlns="" xmlns:a16="http://schemas.microsoft.com/office/drawing/2014/main" id="{00000000-0008-0000-0200-00004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73" name="Text Box 7">
          <a:extLst>
            <a:ext uri="{FF2B5EF4-FFF2-40B4-BE49-F238E27FC236}">
              <a16:creationId xmlns="" xmlns:a16="http://schemas.microsoft.com/office/drawing/2014/main" id="{00000000-0008-0000-0200-00004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74" name="Text Box 8">
          <a:extLst>
            <a:ext uri="{FF2B5EF4-FFF2-40B4-BE49-F238E27FC236}">
              <a16:creationId xmlns="" xmlns:a16="http://schemas.microsoft.com/office/drawing/2014/main" id="{00000000-0008-0000-0200-00004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75" name="Text Box 9">
          <a:extLst>
            <a:ext uri="{FF2B5EF4-FFF2-40B4-BE49-F238E27FC236}">
              <a16:creationId xmlns="" xmlns:a16="http://schemas.microsoft.com/office/drawing/2014/main" id="{00000000-0008-0000-0200-00004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76" name="Text Box 10">
          <a:extLst>
            <a:ext uri="{FF2B5EF4-FFF2-40B4-BE49-F238E27FC236}">
              <a16:creationId xmlns="" xmlns:a16="http://schemas.microsoft.com/office/drawing/2014/main" id="{00000000-0008-0000-0200-00004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77" name="Text Box 11">
          <a:extLst>
            <a:ext uri="{FF2B5EF4-FFF2-40B4-BE49-F238E27FC236}">
              <a16:creationId xmlns="" xmlns:a16="http://schemas.microsoft.com/office/drawing/2014/main" id="{00000000-0008-0000-0200-00004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78" name="Text Box 12">
          <a:extLst>
            <a:ext uri="{FF2B5EF4-FFF2-40B4-BE49-F238E27FC236}">
              <a16:creationId xmlns="" xmlns:a16="http://schemas.microsoft.com/office/drawing/2014/main" id="{00000000-0008-0000-0200-00004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79" name="Text Box 13">
          <a:extLst>
            <a:ext uri="{FF2B5EF4-FFF2-40B4-BE49-F238E27FC236}">
              <a16:creationId xmlns="" xmlns:a16="http://schemas.microsoft.com/office/drawing/2014/main" id="{00000000-0008-0000-0200-00004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0" name="Text Box 14">
          <a:extLst>
            <a:ext uri="{FF2B5EF4-FFF2-40B4-BE49-F238E27FC236}">
              <a16:creationId xmlns="" xmlns:a16="http://schemas.microsoft.com/office/drawing/2014/main" id="{00000000-0008-0000-0200-00005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1" name="Text Box 15">
          <a:extLst>
            <a:ext uri="{FF2B5EF4-FFF2-40B4-BE49-F238E27FC236}">
              <a16:creationId xmlns="" xmlns:a16="http://schemas.microsoft.com/office/drawing/2014/main" id="{00000000-0008-0000-0200-00005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2" name="Text Box 16">
          <a:extLst>
            <a:ext uri="{FF2B5EF4-FFF2-40B4-BE49-F238E27FC236}">
              <a16:creationId xmlns="" xmlns:a16="http://schemas.microsoft.com/office/drawing/2014/main" id="{00000000-0008-0000-0200-00005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3" name="Text Box 17">
          <a:extLst>
            <a:ext uri="{FF2B5EF4-FFF2-40B4-BE49-F238E27FC236}">
              <a16:creationId xmlns="" xmlns:a16="http://schemas.microsoft.com/office/drawing/2014/main" id="{00000000-0008-0000-0200-00005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4" name="Text Box 18">
          <a:extLst>
            <a:ext uri="{FF2B5EF4-FFF2-40B4-BE49-F238E27FC236}">
              <a16:creationId xmlns="" xmlns:a16="http://schemas.microsoft.com/office/drawing/2014/main" id="{00000000-0008-0000-0200-00005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5" name="Text Box 19">
          <a:extLst>
            <a:ext uri="{FF2B5EF4-FFF2-40B4-BE49-F238E27FC236}">
              <a16:creationId xmlns="" xmlns:a16="http://schemas.microsoft.com/office/drawing/2014/main" id="{00000000-0008-0000-0200-00005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6" name="Text Box 20">
          <a:extLst>
            <a:ext uri="{FF2B5EF4-FFF2-40B4-BE49-F238E27FC236}">
              <a16:creationId xmlns="" xmlns:a16="http://schemas.microsoft.com/office/drawing/2014/main" id="{00000000-0008-0000-0200-00005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7" name="Text Box 21">
          <a:extLst>
            <a:ext uri="{FF2B5EF4-FFF2-40B4-BE49-F238E27FC236}">
              <a16:creationId xmlns="" xmlns:a16="http://schemas.microsoft.com/office/drawing/2014/main" id="{00000000-0008-0000-0200-00005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8" name="Text Box 22">
          <a:extLst>
            <a:ext uri="{FF2B5EF4-FFF2-40B4-BE49-F238E27FC236}">
              <a16:creationId xmlns="" xmlns:a16="http://schemas.microsoft.com/office/drawing/2014/main" id="{00000000-0008-0000-0200-00005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89" name="Text Box 23">
          <a:extLst>
            <a:ext uri="{FF2B5EF4-FFF2-40B4-BE49-F238E27FC236}">
              <a16:creationId xmlns="" xmlns:a16="http://schemas.microsoft.com/office/drawing/2014/main" id="{00000000-0008-0000-0200-00005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0" name="Text Box 24">
          <a:extLst>
            <a:ext uri="{FF2B5EF4-FFF2-40B4-BE49-F238E27FC236}">
              <a16:creationId xmlns="" xmlns:a16="http://schemas.microsoft.com/office/drawing/2014/main" id="{00000000-0008-0000-0200-00005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1" name="Text Box 25">
          <a:extLst>
            <a:ext uri="{FF2B5EF4-FFF2-40B4-BE49-F238E27FC236}">
              <a16:creationId xmlns="" xmlns:a16="http://schemas.microsoft.com/office/drawing/2014/main" id="{00000000-0008-0000-0200-00005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2" name="Text Box 26">
          <a:extLst>
            <a:ext uri="{FF2B5EF4-FFF2-40B4-BE49-F238E27FC236}">
              <a16:creationId xmlns="" xmlns:a16="http://schemas.microsoft.com/office/drawing/2014/main" id="{00000000-0008-0000-0200-00005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3" name="Text Box 27">
          <a:extLst>
            <a:ext uri="{FF2B5EF4-FFF2-40B4-BE49-F238E27FC236}">
              <a16:creationId xmlns="" xmlns:a16="http://schemas.microsoft.com/office/drawing/2014/main" id="{00000000-0008-0000-0200-00005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4" name="Text Box 28">
          <a:extLst>
            <a:ext uri="{FF2B5EF4-FFF2-40B4-BE49-F238E27FC236}">
              <a16:creationId xmlns="" xmlns:a16="http://schemas.microsoft.com/office/drawing/2014/main" id="{00000000-0008-0000-0200-00005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5" name="Text Box 29">
          <a:extLst>
            <a:ext uri="{FF2B5EF4-FFF2-40B4-BE49-F238E27FC236}">
              <a16:creationId xmlns="" xmlns:a16="http://schemas.microsoft.com/office/drawing/2014/main" id="{00000000-0008-0000-0200-00005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6" name="Text Box 30">
          <a:extLst>
            <a:ext uri="{FF2B5EF4-FFF2-40B4-BE49-F238E27FC236}">
              <a16:creationId xmlns="" xmlns:a16="http://schemas.microsoft.com/office/drawing/2014/main" id="{00000000-0008-0000-0200-00006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7" name="Text Box 31">
          <a:extLst>
            <a:ext uri="{FF2B5EF4-FFF2-40B4-BE49-F238E27FC236}">
              <a16:creationId xmlns="" xmlns:a16="http://schemas.microsoft.com/office/drawing/2014/main" id="{00000000-0008-0000-0200-00006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8" name="Text Box 32">
          <a:extLst>
            <a:ext uri="{FF2B5EF4-FFF2-40B4-BE49-F238E27FC236}">
              <a16:creationId xmlns="" xmlns:a16="http://schemas.microsoft.com/office/drawing/2014/main" id="{00000000-0008-0000-0200-00006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99" name="Text Box 33">
          <a:extLst>
            <a:ext uri="{FF2B5EF4-FFF2-40B4-BE49-F238E27FC236}">
              <a16:creationId xmlns="" xmlns:a16="http://schemas.microsoft.com/office/drawing/2014/main" id="{00000000-0008-0000-0200-00006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0" name="Text Box 34">
          <a:extLst>
            <a:ext uri="{FF2B5EF4-FFF2-40B4-BE49-F238E27FC236}">
              <a16:creationId xmlns="" xmlns:a16="http://schemas.microsoft.com/office/drawing/2014/main" id="{00000000-0008-0000-0200-00006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1" name="Text Box 35">
          <a:extLst>
            <a:ext uri="{FF2B5EF4-FFF2-40B4-BE49-F238E27FC236}">
              <a16:creationId xmlns="" xmlns:a16="http://schemas.microsoft.com/office/drawing/2014/main" id="{00000000-0008-0000-0200-00006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2" name="Text Box 36">
          <a:extLst>
            <a:ext uri="{FF2B5EF4-FFF2-40B4-BE49-F238E27FC236}">
              <a16:creationId xmlns="" xmlns:a16="http://schemas.microsoft.com/office/drawing/2014/main" id="{00000000-0008-0000-0200-00006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3" name="Text Box 37">
          <a:extLst>
            <a:ext uri="{FF2B5EF4-FFF2-40B4-BE49-F238E27FC236}">
              <a16:creationId xmlns="" xmlns:a16="http://schemas.microsoft.com/office/drawing/2014/main" id="{00000000-0008-0000-0200-00006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4" name="Text Box 38">
          <a:extLst>
            <a:ext uri="{FF2B5EF4-FFF2-40B4-BE49-F238E27FC236}">
              <a16:creationId xmlns="" xmlns:a16="http://schemas.microsoft.com/office/drawing/2014/main" id="{00000000-0008-0000-0200-00006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5" name="Text Box 39">
          <a:extLst>
            <a:ext uri="{FF2B5EF4-FFF2-40B4-BE49-F238E27FC236}">
              <a16:creationId xmlns="" xmlns:a16="http://schemas.microsoft.com/office/drawing/2014/main" id="{00000000-0008-0000-0200-00006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6" name="Text Box 40">
          <a:extLst>
            <a:ext uri="{FF2B5EF4-FFF2-40B4-BE49-F238E27FC236}">
              <a16:creationId xmlns="" xmlns:a16="http://schemas.microsoft.com/office/drawing/2014/main" id="{00000000-0008-0000-0200-00006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7" name="Text Box 41">
          <a:extLst>
            <a:ext uri="{FF2B5EF4-FFF2-40B4-BE49-F238E27FC236}">
              <a16:creationId xmlns="" xmlns:a16="http://schemas.microsoft.com/office/drawing/2014/main" id="{00000000-0008-0000-0200-00006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8" name="Text Box 42">
          <a:extLst>
            <a:ext uri="{FF2B5EF4-FFF2-40B4-BE49-F238E27FC236}">
              <a16:creationId xmlns="" xmlns:a16="http://schemas.microsoft.com/office/drawing/2014/main" id="{00000000-0008-0000-0200-00006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09" name="Text Box 43">
          <a:extLst>
            <a:ext uri="{FF2B5EF4-FFF2-40B4-BE49-F238E27FC236}">
              <a16:creationId xmlns="" xmlns:a16="http://schemas.microsoft.com/office/drawing/2014/main" id="{00000000-0008-0000-0200-00006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0" name="Text Box 44">
          <a:extLst>
            <a:ext uri="{FF2B5EF4-FFF2-40B4-BE49-F238E27FC236}">
              <a16:creationId xmlns="" xmlns:a16="http://schemas.microsoft.com/office/drawing/2014/main" id="{00000000-0008-0000-0200-00006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1" name="Text Box 45">
          <a:extLst>
            <a:ext uri="{FF2B5EF4-FFF2-40B4-BE49-F238E27FC236}">
              <a16:creationId xmlns="" xmlns:a16="http://schemas.microsoft.com/office/drawing/2014/main" id="{00000000-0008-0000-0200-00006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2" name="Text Box 46">
          <a:extLst>
            <a:ext uri="{FF2B5EF4-FFF2-40B4-BE49-F238E27FC236}">
              <a16:creationId xmlns="" xmlns:a16="http://schemas.microsoft.com/office/drawing/2014/main" id="{00000000-0008-0000-0200-00007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3" name="Text Box 47">
          <a:extLst>
            <a:ext uri="{FF2B5EF4-FFF2-40B4-BE49-F238E27FC236}">
              <a16:creationId xmlns="" xmlns:a16="http://schemas.microsoft.com/office/drawing/2014/main" id="{00000000-0008-0000-0200-00007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4" name="Text Box 48">
          <a:extLst>
            <a:ext uri="{FF2B5EF4-FFF2-40B4-BE49-F238E27FC236}">
              <a16:creationId xmlns="" xmlns:a16="http://schemas.microsoft.com/office/drawing/2014/main" id="{00000000-0008-0000-0200-00007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5" name="Text Box 49">
          <a:extLst>
            <a:ext uri="{FF2B5EF4-FFF2-40B4-BE49-F238E27FC236}">
              <a16:creationId xmlns="" xmlns:a16="http://schemas.microsoft.com/office/drawing/2014/main" id="{00000000-0008-0000-0200-00007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6" name="Text Box 50">
          <a:extLst>
            <a:ext uri="{FF2B5EF4-FFF2-40B4-BE49-F238E27FC236}">
              <a16:creationId xmlns="" xmlns:a16="http://schemas.microsoft.com/office/drawing/2014/main" id="{00000000-0008-0000-0200-00007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7" name="Text Box 51">
          <a:extLst>
            <a:ext uri="{FF2B5EF4-FFF2-40B4-BE49-F238E27FC236}">
              <a16:creationId xmlns="" xmlns:a16="http://schemas.microsoft.com/office/drawing/2014/main" id="{00000000-0008-0000-0200-00007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8" name="Text Box 52">
          <a:extLst>
            <a:ext uri="{FF2B5EF4-FFF2-40B4-BE49-F238E27FC236}">
              <a16:creationId xmlns="" xmlns:a16="http://schemas.microsoft.com/office/drawing/2014/main" id="{00000000-0008-0000-0200-00007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19" name="Text Box 53">
          <a:extLst>
            <a:ext uri="{FF2B5EF4-FFF2-40B4-BE49-F238E27FC236}">
              <a16:creationId xmlns="" xmlns:a16="http://schemas.microsoft.com/office/drawing/2014/main" id="{00000000-0008-0000-0200-00007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0" name="Text Box 54">
          <a:extLst>
            <a:ext uri="{FF2B5EF4-FFF2-40B4-BE49-F238E27FC236}">
              <a16:creationId xmlns="" xmlns:a16="http://schemas.microsoft.com/office/drawing/2014/main" id="{00000000-0008-0000-0200-00007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1" name="Text Box 55">
          <a:extLst>
            <a:ext uri="{FF2B5EF4-FFF2-40B4-BE49-F238E27FC236}">
              <a16:creationId xmlns="" xmlns:a16="http://schemas.microsoft.com/office/drawing/2014/main" id="{00000000-0008-0000-0200-00007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2" name="Text Box 56">
          <a:extLst>
            <a:ext uri="{FF2B5EF4-FFF2-40B4-BE49-F238E27FC236}">
              <a16:creationId xmlns="" xmlns:a16="http://schemas.microsoft.com/office/drawing/2014/main" id="{00000000-0008-0000-0200-00007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3" name="Text Box 57">
          <a:extLst>
            <a:ext uri="{FF2B5EF4-FFF2-40B4-BE49-F238E27FC236}">
              <a16:creationId xmlns="" xmlns:a16="http://schemas.microsoft.com/office/drawing/2014/main" id="{00000000-0008-0000-0200-00007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4" name="Text Box 58">
          <a:extLst>
            <a:ext uri="{FF2B5EF4-FFF2-40B4-BE49-F238E27FC236}">
              <a16:creationId xmlns="" xmlns:a16="http://schemas.microsoft.com/office/drawing/2014/main" id="{00000000-0008-0000-0200-00007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5" name="Text Box 59">
          <a:extLst>
            <a:ext uri="{FF2B5EF4-FFF2-40B4-BE49-F238E27FC236}">
              <a16:creationId xmlns="" xmlns:a16="http://schemas.microsoft.com/office/drawing/2014/main" id="{00000000-0008-0000-0200-00007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6" name="Text Box 60">
          <a:extLst>
            <a:ext uri="{FF2B5EF4-FFF2-40B4-BE49-F238E27FC236}">
              <a16:creationId xmlns="" xmlns:a16="http://schemas.microsoft.com/office/drawing/2014/main" id="{00000000-0008-0000-0200-00007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7" name="Text Box 61">
          <a:extLst>
            <a:ext uri="{FF2B5EF4-FFF2-40B4-BE49-F238E27FC236}">
              <a16:creationId xmlns="" xmlns:a16="http://schemas.microsoft.com/office/drawing/2014/main" id="{00000000-0008-0000-0200-00007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8" name="Text Box 62">
          <a:extLst>
            <a:ext uri="{FF2B5EF4-FFF2-40B4-BE49-F238E27FC236}">
              <a16:creationId xmlns="" xmlns:a16="http://schemas.microsoft.com/office/drawing/2014/main" id="{00000000-0008-0000-0200-00008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29" name="Text Box 63">
          <a:extLst>
            <a:ext uri="{FF2B5EF4-FFF2-40B4-BE49-F238E27FC236}">
              <a16:creationId xmlns="" xmlns:a16="http://schemas.microsoft.com/office/drawing/2014/main" id="{00000000-0008-0000-0200-00008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0" name="Text Box 64">
          <a:extLst>
            <a:ext uri="{FF2B5EF4-FFF2-40B4-BE49-F238E27FC236}">
              <a16:creationId xmlns="" xmlns:a16="http://schemas.microsoft.com/office/drawing/2014/main" id="{00000000-0008-0000-0200-00008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1" name="Text Box 65">
          <a:extLst>
            <a:ext uri="{FF2B5EF4-FFF2-40B4-BE49-F238E27FC236}">
              <a16:creationId xmlns="" xmlns:a16="http://schemas.microsoft.com/office/drawing/2014/main" id="{00000000-0008-0000-0200-00008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2" name="Text Box 66">
          <a:extLst>
            <a:ext uri="{FF2B5EF4-FFF2-40B4-BE49-F238E27FC236}">
              <a16:creationId xmlns="" xmlns:a16="http://schemas.microsoft.com/office/drawing/2014/main" id="{00000000-0008-0000-0200-00008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3" name="Text Box 67">
          <a:extLst>
            <a:ext uri="{FF2B5EF4-FFF2-40B4-BE49-F238E27FC236}">
              <a16:creationId xmlns="" xmlns:a16="http://schemas.microsoft.com/office/drawing/2014/main" id="{00000000-0008-0000-0200-00008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4" name="Text Box 68">
          <a:extLst>
            <a:ext uri="{FF2B5EF4-FFF2-40B4-BE49-F238E27FC236}">
              <a16:creationId xmlns="" xmlns:a16="http://schemas.microsoft.com/office/drawing/2014/main" id="{00000000-0008-0000-0200-00008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5" name="Text Box 69">
          <a:extLst>
            <a:ext uri="{FF2B5EF4-FFF2-40B4-BE49-F238E27FC236}">
              <a16:creationId xmlns="" xmlns:a16="http://schemas.microsoft.com/office/drawing/2014/main" id="{00000000-0008-0000-0200-00008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6" name="Text Box 70">
          <a:extLst>
            <a:ext uri="{FF2B5EF4-FFF2-40B4-BE49-F238E27FC236}">
              <a16:creationId xmlns="" xmlns:a16="http://schemas.microsoft.com/office/drawing/2014/main" id="{00000000-0008-0000-0200-00008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1</xdr:col>
      <xdr:colOff>0</xdr:colOff>
      <xdr:row>103</xdr:row>
      <xdr:rowOff>142875</xdr:rowOff>
    </xdr:from>
    <xdr:to>
      <xdr:col>1</xdr:col>
      <xdr:colOff>85725</xdr:colOff>
      <xdr:row>107</xdr:row>
      <xdr:rowOff>0</xdr:rowOff>
    </xdr:to>
    <xdr:sp macro="" textlink="">
      <xdr:nvSpPr>
        <xdr:cNvPr id="137" name="Text Box 71">
          <a:extLst>
            <a:ext uri="{FF2B5EF4-FFF2-40B4-BE49-F238E27FC236}">
              <a16:creationId xmlns="" xmlns:a16="http://schemas.microsoft.com/office/drawing/2014/main" id="{00000000-0008-0000-0200-00008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106</xdr:row>
      <xdr:rowOff>771525</xdr:rowOff>
    </xdr:to>
    <xdr:sp macro="" textlink="">
      <xdr:nvSpPr>
        <xdr:cNvPr id="138" name="Text Box 1">
          <a:extLst>
            <a:ext uri="{FF2B5EF4-FFF2-40B4-BE49-F238E27FC236}">
              <a16:creationId xmlns="" xmlns:a16="http://schemas.microsoft.com/office/drawing/2014/main" id="{00000000-0008-0000-0200-00008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106</xdr:row>
      <xdr:rowOff>771525</xdr:rowOff>
    </xdr:to>
    <xdr:sp macro="" textlink="">
      <xdr:nvSpPr>
        <xdr:cNvPr id="139" name="Text Box 3">
          <a:extLst>
            <a:ext uri="{FF2B5EF4-FFF2-40B4-BE49-F238E27FC236}">
              <a16:creationId xmlns="" xmlns:a16="http://schemas.microsoft.com/office/drawing/2014/main" id="{00000000-0008-0000-0200-00008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106</xdr:row>
      <xdr:rowOff>781050</xdr:rowOff>
    </xdr:to>
    <xdr:sp macro="" textlink="">
      <xdr:nvSpPr>
        <xdr:cNvPr id="140" name="Text Box 4">
          <a:extLst>
            <a:ext uri="{FF2B5EF4-FFF2-40B4-BE49-F238E27FC236}">
              <a16:creationId xmlns="" xmlns:a16="http://schemas.microsoft.com/office/drawing/2014/main" id="{00000000-0008-0000-0200-00008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1" name="Text Box 7">
          <a:extLst>
            <a:ext uri="{FF2B5EF4-FFF2-40B4-BE49-F238E27FC236}">
              <a16:creationId xmlns="" xmlns:a16="http://schemas.microsoft.com/office/drawing/2014/main" id="{00000000-0008-0000-0200-00008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2" name="Text Box 8">
          <a:extLst>
            <a:ext uri="{FF2B5EF4-FFF2-40B4-BE49-F238E27FC236}">
              <a16:creationId xmlns="" xmlns:a16="http://schemas.microsoft.com/office/drawing/2014/main" id="{00000000-0008-0000-0200-00008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3" name="Text Box 9">
          <a:extLst>
            <a:ext uri="{FF2B5EF4-FFF2-40B4-BE49-F238E27FC236}">
              <a16:creationId xmlns="" xmlns:a16="http://schemas.microsoft.com/office/drawing/2014/main" id="{00000000-0008-0000-0200-00008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4" name="Text Box 10">
          <a:extLst>
            <a:ext uri="{FF2B5EF4-FFF2-40B4-BE49-F238E27FC236}">
              <a16:creationId xmlns="" xmlns:a16="http://schemas.microsoft.com/office/drawing/2014/main" id="{00000000-0008-0000-0200-00009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5" name="Text Box 11">
          <a:extLst>
            <a:ext uri="{FF2B5EF4-FFF2-40B4-BE49-F238E27FC236}">
              <a16:creationId xmlns="" xmlns:a16="http://schemas.microsoft.com/office/drawing/2014/main" id="{00000000-0008-0000-0200-00009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6" name="Text Box 12">
          <a:extLst>
            <a:ext uri="{FF2B5EF4-FFF2-40B4-BE49-F238E27FC236}">
              <a16:creationId xmlns="" xmlns:a16="http://schemas.microsoft.com/office/drawing/2014/main" id="{00000000-0008-0000-0200-00009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7" name="Text Box 13">
          <a:extLst>
            <a:ext uri="{FF2B5EF4-FFF2-40B4-BE49-F238E27FC236}">
              <a16:creationId xmlns="" xmlns:a16="http://schemas.microsoft.com/office/drawing/2014/main" id="{00000000-0008-0000-0200-00009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8" name="Text Box 14">
          <a:extLst>
            <a:ext uri="{FF2B5EF4-FFF2-40B4-BE49-F238E27FC236}">
              <a16:creationId xmlns="" xmlns:a16="http://schemas.microsoft.com/office/drawing/2014/main" id="{00000000-0008-0000-0200-00009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49" name="Text Box 15">
          <a:extLst>
            <a:ext uri="{FF2B5EF4-FFF2-40B4-BE49-F238E27FC236}">
              <a16:creationId xmlns="" xmlns:a16="http://schemas.microsoft.com/office/drawing/2014/main" id="{00000000-0008-0000-0200-00009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0" name="Text Box 16">
          <a:extLst>
            <a:ext uri="{FF2B5EF4-FFF2-40B4-BE49-F238E27FC236}">
              <a16:creationId xmlns="" xmlns:a16="http://schemas.microsoft.com/office/drawing/2014/main" id="{00000000-0008-0000-0200-00009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1" name="Text Box 17">
          <a:extLst>
            <a:ext uri="{FF2B5EF4-FFF2-40B4-BE49-F238E27FC236}">
              <a16:creationId xmlns="" xmlns:a16="http://schemas.microsoft.com/office/drawing/2014/main" id="{00000000-0008-0000-0200-00009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2" name="Text Box 18">
          <a:extLst>
            <a:ext uri="{FF2B5EF4-FFF2-40B4-BE49-F238E27FC236}">
              <a16:creationId xmlns="" xmlns:a16="http://schemas.microsoft.com/office/drawing/2014/main" id="{00000000-0008-0000-0200-00009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3" name="Text Box 19">
          <a:extLst>
            <a:ext uri="{FF2B5EF4-FFF2-40B4-BE49-F238E27FC236}">
              <a16:creationId xmlns="" xmlns:a16="http://schemas.microsoft.com/office/drawing/2014/main" id="{00000000-0008-0000-0200-00009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4" name="Text Box 20">
          <a:extLst>
            <a:ext uri="{FF2B5EF4-FFF2-40B4-BE49-F238E27FC236}">
              <a16:creationId xmlns="" xmlns:a16="http://schemas.microsoft.com/office/drawing/2014/main" id="{00000000-0008-0000-0200-00009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5" name="Text Box 21">
          <a:extLst>
            <a:ext uri="{FF2B5EF4-FFF2-40B4-BE49-F238E27FC236}">
              <a16:creationId xmlns="" xmlns:a16="http://schemas.microsoft.com/office/drawing/2014/main" id="{00000000-0008-0000-0200-00009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6" name="Text Box 22">
          <a:extLst>
            <a:ext uri="{FF2B5EF4-FFF2-40B4-BE49-F238E27FC236}">
              <a16:creationId xmlns="" xmlns:a16="http://schemas.microsoft.com/office/drawing/2014/main" id="{00000000-0008-0000-0200-00009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7" name="Text Box 23">
          <a:extLst>
            <a:ext uri="{FF2B5EF4-FFF2-40B4-BE49-F238E27FC236}">
              <a16:creationId xmlns="" xmlns:a16="http://schemas.microsoft.com/office/drawing/2014/main" id="{00000000-0008-0000-0200-00009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8" name="Text Box 24">
          <a:extLst>
            <a:ext uri="{FF2B5EF4-FFF2-40B4-BE49-F238E27FC236}">
              <a16:creationId xmlns="" xmlns:a16="http://schemas.microsoft.com/office/drawing/2014/main" id="{00000000-0008-0000-0200-00009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59" name="Text Box 25">
          <a:extLst>
            <a:ext uri="{FF2B5EF4-FFF2-40B4-BE49-F238E27FC236}">
              <a16:creationId xmlns="" xmlns:a16="http://schemas.microsoft.com/office/drawing/2014/main" id="{00000000-0008-0000-0200-00009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0" name="Text Box 26">
          <a:extLst>
            <a:ext uri="{FF2B5EF4-FFF2-40B4-BE49-F238E27FC236}">
              <a16:creationId xmlns="" xmlns:a16="http://schemas.microsoft.com/office/drawing/2014/main" id="{00000000-0008-0000-0200-0000A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1" name="Text Box 27">
          <a:extLst>
            <a:ext uri="{FF2B5EF4-FFF2-40B4-BE49-F238E27FC236}">
              <a16:creationId xmlns="" xmlns:a16="http://schemas.microsoft.com/office/drawing/2014/main" id="{00000000-0008-0000-0200-0000A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2" name="Text Box 28">
          <a:extLst>
            <a:ext uri="{FF2B5EF4-FFF2-40B4-BE49-F238E27FC236}">
              <a16:creationId xmlns="" xmlns:a16="http://schemas.microsoft.com/office/drawing/2014/main" id="{00000000-0008-0000-0200-0000A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3" name="Text Box 29">
          <a:extLst>
            <a:ext uri="{FF2B5EF4-FFF2-40B4-BE49-F238E27FC236}">
              <a16:creationId xmlns="" xmlns:a16="http://schemas.microsoft.com/office/drawing/2014/main" id="{00000000-0008-0000-0200-0000A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4" name="Text Box 30">
          <a:extLst>
            <a:ext uri="{FF2B5EF4-FFF2-40B4-BE49-F238E27FC236}">
              <a16:creationId xmlns="" xmlns:a16="http://schemas.microsoft.com/office/drawing/2014/main" id="{00000000-0008-0000-0200-0000A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5" name="Text Box 31">
          <a:extLst>
            <a:ext uri="{FF2B5EF4-FFF2-40B4-BE49-F238E27FC236}">
              <a16:creationId xmlns="" xmlns:a16="http://schemas.microsoft.com/office/drawing/2014/main" id="{00000000-0008-0000-0200-0000A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6" name="Text Box 32">
          <a:extLst>
            <a:ext uri="{FF2B5EF4-FFF2-40B4-BE49-F238E27FC236}">
              <a16:creationId xmlns="" xmlns:a16="http://schemas.microsoft.com/office/drawing/2014/main" id="{00000000-0008-0000-0200-0000A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7" name="Text Box 33">
          <a:extLst>
            <a:ext uri="{FF2B5EF4-FFF2-40B4-BE49-F238E27FC236}">
              <a16:creationId xmlns="" xmlns:a16="http://schemas.microsoft.com/office/drawing/2014/main" id="{00000000-0008-0000-0200-0000A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8" name="Text Box 34">
          <a:extLst>
            <a:ext uri="{FF2B5EF4-FFF2-40B4-BE49-F238E27FC236}">
              <a16:creationId xmlns="" xmlns:a16="http://schemas.microsoft.com/office/drawing/2014/main" id="{00000000-0008-0000-0200-0000A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69" name="Text Box 35">
          <a:extLst>
            <a:ext uri="{FF2B5EF4-FFF2-40B4-BE49-F238E27FC236}">
              <a16:creationId xmlns="" xmlns:a16="http://schemas.microsoft.com/office/drawing/2014/main" id="{00000000-0008-0000-0200-0000A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0" name="Text Box 36">
          <a:extLst>
            <a:ext uri="{FF2B5EF4-FFF2-40B4-BE49-F238E27FC236}">
              <a16:creationId xmlns="" xmlns:a16="http://schemas.microsoft.com/office/drawing/2014/main" id="{00000000-0008-0000-0200-0000A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1" name="Text Box 37">
          <a:extLst>
            <a:ext uri="{FF2B5EF4-FFF2-40B4-BE49-F238E27FC236}">
              <a16:creationId xmlns="" xmlns:a16="http://schemas.microsoft.com/office/drawing/2014/main" id="{00000000-0008-0000-0200-0000A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2" name="Text Box 38">
          <a:extLst>
            <a:ext uri="{FF2B5EF4-FFF2-40B4-BE49-F238E27FC236}">
              <a16:creationId xmlns="" xmlns:a16="http://schemas.microsoft.com/office/drawing/2014/main" id="{00000000-0008-0000-0200-0000A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3" name="Text Box 39">
          <a:extLst>
            <a:ext uri="{FF2B5EF4-FFF2-40B4-BE49-F238E27FC236}">
              <a16:creationId xmlns="" xmlns:a16="http://schemas.microsoft.com/office/drawing/2014/main" id="{00000000-0008-0000-0200-0000A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4" name="Text Box 40">
          <a:extLst>
            <a:ext uri="{FF2B5EF4-FFF2-40B4-BE49-F238E27FC236}">
              <a16:creationId xmlns="" xmlns:a16="http://schemas.microsoft.com/office/drawing/2014/main" id="{00000000-0008-0000-0200-0000A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5" name="Text Box 41">
          <a:extLst>
            <a:ext uri="{FF2B5EF4-FFF2-40B4-BE49-F238E27FC236}">
              <a16:creationId xmlns="" xmlns:a16="http://schemas.microsoft.com/office/drawing/2014/main" id="{00000000-0008-0000-0200-0000A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6" name="Text Box 42">
          <a:extLst>
            <a:ext uri="{FF2B5EF4-FFF2-40B4-BE49-F238E27FC236}">
              <a16:creationId xmlns="" xmlns:a16="http://schemas.microsoft.com/office/drawing/2014/main" id="{00000000-0008-0000-0200-0000B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7" name="Text Box 43">
          <a:extLst>
            <a:ext uri="{FF2B5EF4-FFF2-40B4-BE49-F238E27FC236}">
              <a16:creationId xmlns="" xmlns:a16="http://schemas.microsoft.com/office/drawing/2014/main" id="{00000000-0008-0000-0200-0000B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8" name="Text Box 44">
          <a:extLst>
            <a:ext uri="{FF2B5EF4-FFF2-40B4-BE49-F238E27FC236}">
              <a16:creationId xmlns="" xmlns:a16="http://schemas.microsoft.com/office/drawing/2014/main" id="{00000000-0008-0000-0200-0000B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79" name="Text Box 45">
          <a:extLst>
            <a:ext uri="{FF2B5EF4-FFF2-40B4-BE49-F238E27FC236}">
              <a16:creationId xmlns="" xmlns:a16="http://schemas.microsoft.com/office/drawing/2014/main" id="{00000000-0008-0000-0200-0000B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0" name="Text Box 46">
          <a:extLst>
            <a:ext uri="{FF2B5EF4-FFF2-40B4-BE49-F238E27FC236}">
              <a16:creationId xmlns="" xmlns:a16="http://schemas.microsoft.com/office/drawing/2014/main" id="{00000000-0008-0000-0200-0000B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1" name="Text Box 47">
          <a:extLst>
            <a:ext uri="{FF2B5EF4-FFF2-40B4-BE49-F238E27FC236}">
              <a16:creationId xmlns="" xmlns:a16="http://schemas.microsoft.com/office/drawing/2014/main" id="{00000000-0008-0000-0200-0000B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2" name="Text Box 48">
          <a:extLst>
            <a:ext uri="{FF2B5EF4-FFF2-40B4-BE49-F238E27FC236}">
              <a16:creationId xmlns="" xmlns:a16="http://schemas.microsoft.com/office/drawing/2014/main" id="{00000000-0008-0000-0200-0000B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3" name="Text Box 49">
          <a:extLst>
            <a:ext uri="{FF2B5EF4-FFF2-40B4-BE49-F238E27FC236}">
              <a16:creationId xmlns="" xmlns:a16="http://schemas.microsoft.com/office/drawing/2014/main" id="{00000000-0008-0000-0200-0000B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4" name="Text Box 50">
          <a:extLst>
            <a:ext uri="{FF2B5EF4-FFF2-40B4-BE49-F238E27FC236}">
              <a16:creationId xmlns="" xmlns:a16="http://schemas.microsoft.com/office/drawing/2014/main" id="{00000000-0008-0000-0200-0000B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5" name="Text Box 51">
          <a:extLst>
            <a:ext uri="{FF2B5EF4-FFF2-40B4-BE49-F238E27FC236}">
              <a16:creationId xmlns="" xmlns:a16="http://schemas.microsoft.com/office/drawing/2014/main" id="{00000000-0008-0000-0200-0000B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6" name="Text Box 52">
          <a:extLst>
            <a:ext uri="{FF2B5EF4-FFF2-40B4-BE49-F238E27FC236}">
              <a16:creationId xmlns="" xmlns:a16="http://schemas.microsoft.com/office/drawing/2014/main" id="{00000000-0008-0000-0200-0000B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7" name="Text Box 53">
          <a:extLst>
            <a:ext uri="{FF2B5EF4-FFF2-40B4-BE49-F238E27FC236}">
              <a16:creationId xmlns="" xmlns:a16="http://schemas.microsoft.com/office/drawing/2014/main" id="{00000000-0008-0000-0200-0000B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8" name="Text Box 54">
          <a:extLst>
            <a:ext uri="{FF2B5EF4-FFF2-40B4-BE49-F238E27FC236}">
              <a16:creationId xmlns="" xmlns:a16="http://schemas.microsoft.com/office/drawing/2014/main" id="{00000000-0008-0000-0200-0000B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89" name="Text Box 55">
          <a:extLst>
            <a:ext uri="{FF2B5EF4-FFF2-40B4-BE49-F238E27FC236}">
              <a16:creationId xmlns="" xmlns:a16="http://schemas.microsoft.com/office/drawing/2014/main" id="{00000000-0008-0000-0200-0000B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0" name="Text Box 56">
          <a:extLst>
            <a:ext uri="{FF2B5EF4-FFF2-40B4-BE49-F238E27FC236}">
              <a16:creationId xmlns="" xmlns:a16="http://schemas.microsoft.com/office/drawing/2014/main" id="{00000000-0008-0000-0200-0000BE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1" name="Text Box 57">
          <a:extLst>
            <a:ext uri="{FF2B5EF4-FFF2-40B4-BE49-F238E27FC236}">
              <a16:creationId xmlns="" xmlns:a16="http://schemas.microsoft.com/office/drawing/2014/main" id="{00000000-0008-0000-0200-0000BF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2" name="Text Box 58">
          <a:extLst>
            <a:ext uri="{FF2B5EF4-FFF2-40B4-BE49-F238E27FC236}">
              <a16:creationId xmlns="" xmlns:a16="http://schemas.microsoft.com/office/drawing/2014/main" id="{00000000-0008-0000-0200-0000C0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3" name="Text Box 59">
          <a:extLst>
            <a:ext uri="{FF2B5EF4-FFF2-40B4-BE49-F238E27FC236}">
              <a16:creationId xmlns="" xmlns:a16="http://schemas.microsoft.com/office/drawing/2014/main" id="{00000000-0008-0000-0200-0000C1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4" name="Text Box 60">
          <a:extLst>
            <a:ext uri="{FF2B5EF4-FFF2-40B4-BE49-F238E27FC236}">
              <a16:creationId xmlns="" xmlns:a16="http://schemas.microsoft.com/office/drawing/2014/main" id="{00000000-0008-0000-0200-0000C2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5" name="Text Box 61">
          <a:extLst>
            <a:ext uri="{FF2B5EF4-FFF2-40B4-BE49-F238E27FC236}">
              <a16:creationId xmlns="" xmlns:a16="http://schemas.microsoft.com/office/drawing/2014/main" id="{00000000-0008-0000-0200-0000C3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6" name="Text Box 62">
          <a:extLst>
            <a:ext uri="{FF2B5EF4-FFF2-40B4-BE49-F238E27FC236}">
              <a16:creationId xmlns="" xmlns:a16="http://schemas.microsoft.com/office/drawing/2014/main" id="{00000000-0008-0000-0200-0000C4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7" name="Text Box 63">
          <a:extLst>
            <a:ext uri="{FF2B5EF4-FFF2-40B4-BE49-F238E27FC236}">
              <a16:creationId xmlns="" xmlns:a16="http://schemas.microsoft.com/office/drawing/2014/main" id="{00000000-0008-0000-0200-0000C5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8" name="Text Box 64">
          <a:extLst>
            <a:ext uri="{FF2B5EF4-FFF2-40B4-BE49-F238E27FC236}">
              <a16:creationId xmlns="" xmlns:a16="http://schemas.microsoft.com/office/drawing/2014/main" id="{00000000-0008-0000-0200-0000C6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199" name="Text Box 65">
          <a:extLst>
            <a:ext uri="{FF2B5EF4-FFF2-40B4-BE49-F238E27FC236}">
              <a16:creationId xmlns="" xmlns:a16="http://schemas.microsoft.com/office/drawing/2014/main" id="{00000000-0008-0000-0200-0000C7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200" name="Text Box 66">
          <a:extLst>
            <a:ext uri="{FF2B5EF4-FFF2-40B4-BE49-F238E27FC236}">
              <a16:creationId xmlns="" xmlns:a16="http://schemas.microsoft.com/office/drawing/2014/main" id="{00000000-0008-0000-0200-0000C8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201" name="Text Box 67">
          <a:extLst>
            <a:ext uri="{FF2B5EF4-FFF2-40B4-BE49-F238E27FC236}">
              <a16:creationId xmlns="" xmlns:a16="http://schemas.microsoft.com/office/drawing/2014/main" id="{00000000-0008-0000-0200-0000C9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202" name="Text Box 68">
          <a:extLst>
            <a:ext uri="{FF2B5EF4-FFF2-40B4-BE49-F238E27FC236}">
              <a16:creationId xmlns="" xmlns:a16="http://schemas.microsoft.com/office/drawing/2014/main" id="{00000000-0008-0000-0200-0000CA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203" name="Text Box 69">
          <a:extLst>
            <a:ext uri="{FF2B5EF4-FFF2-40B4-BE49-F238E27FC236}">
              <a16:creationId xmlns="" xmlns:a16="http://schemas.microsoft.com/office/drawing/2014/main" id="{00000000-0008-0000-0200-0000CB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204" name="Text Box 70">
          <a:extLst>
            <a:ext uri="{FF2B5EF4-FFF2-40B4-BE49-F238E27FC236}">
              <a16:creationId xmlns="" xmlns:a16="http://schemas.microsoft.com/office/drawing/2014/main" id="{00000000-0008-0000-0200-0000CC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0</xdr:colOff>
      <xdr:row>103</xdr:row>
      <xdr:rowOff>142875</xdr:rowOff>
    </xdr:from>
    <xdr:to>
      <xdr:col>2</xdr:col>
      <xdr:colOff>85725</xdr:colOff>
      <xdr:row>107</xdr:row>
      <xdr:rowOff>0</xdr:rowOff>
    </xdr:to>
    <xdr:sp macro="" textlink="">
      <xdr:nvSpPr>
        <xdr:cNvPr id="205" name="Text Box 71">
          <a:extLst>
            <a:ext uri="{FF2B5EF4-FFF2-40B4-BE49-F238E27FC236}">
              <a16:creationId xmlns="" xmlns:a16="http://schemas.microsoft.com/office/drawing/2014/main" id="{00000000-0008-0000-0200-0000CD000000}"/>
            </a:ext>
          </a:extLst>
        </xdr:cNvPr>
        <xdr:cNvSpPr txBox="1">
          <a:spLocks noChangeArrowheads="1"/>
        </xdr:cNvSpPr>
      </xdr:nvSpPr>
      <xdr:spPr bwMode="auto">
        <a:xfrm>
          <a:off x="971550" y="42824400"/>
          <a:ext cx="85725" cy="160020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333375</xdr:colOff>
      <xdr:row>62</xdr:row>
      <xdr:rowOff>123825</xdr:rowOff>
    </xdr:from>
    <xdr:to>
      <xdr:col>2</xdr:col>
      <xdr:colOff>409575</xdr:colOff>
      <xdr:row>63</xdr:row>
      <xdr:rowOff>28575</xdr:rowOff>
    </xdr:to>
    <xdr:sp macro="" textlink="">
      <xdr:nvSpPr>
        <xdr:cNvPr id="342" name="CustomShape 1">
          <a:extLst>
            <a:ext uri="{FF2B5EF4-FFF2-40B4-BE49-F238E27FC236}">
              <a16:creationId xmlns="" xmlns:a16="http://schemas.microsoft.com/office/drawing/2014/main" id="{00000000-0008-0000-0200-000056010000}"/>
            </a:ext>
          </a:extLst>
        </xdr:cNvPr>
        <xdr:cNvSpPr>
          <a:spLocks noChangeArrowheads="1"/>
        </xdr:cNvSpPr>
      </xdr:nvSpPr>
      <xdr:spPr bwMode="auto">
        <a:xfrm>
          <a:off x="1209675" y="27051000"/>
          <a:ext cx="76200" cy="6286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333375</xdr:colOff>
      <xdr:row>62</xdr:row>
      <xdr:rowOff>123825</xdr:rowOff>
    </xdr:from>
    <xdr:to>
      <xdr:col>2</xdr:col>
      <xdr:colOff>409575</xdr:colOff>
      <xdr:row>63</xdr:row>
      <xdr:rowOff>28575</xdr:rowOff>
    </xdr:to>
    <xdr:sp macro="" textlink="">
      <xdr:nvSpPr>
        <xdr:cNvPr id="343" name="CustomShape 1">
          <a:extLst>
            <a:ext uri="{FF2B5EF4-FFF2-40B4-BE49-F238E27FC236}">
              <a16:creationId xmlns="" xmlns:a16="http://schemas.microsoft.com/office/drawing/2014/main" id="{00000000-0008-0000-0200-000057010000}"/>
            </a:ext>
          </a:extLst>
        </xdr:cNvPr>
        <xdr:cNvSpPr>
          <a:spLocks noChangeArrowheads="1"/>
        </xdr:cNvSpPr>
      </xdr:nvSpPr>
      <xdr:spPr bwMode="auto">
        <a:xfrm>
          <a:off x="1209675" y="27051000"/>
          <a:ext cx="76200" cy="628650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333375</xdr:colOff>
      <xdr:row>62</xdr:row>
      <xdr:rowOff>123825</xdr:rowOff>
    </xdr:from>
    <xdr:to>
      <xdr:col>2</xdr:col>
      <xdr:colOff>409575</xdr:colOff>
      <xdr:row>63</xdr:row>
      <xdr:rowOff>38100</xdr:rowOff>
    </xdr:to>
    <xdr:sp macro="" textlink="">
      <xdr:nvSpPr>
        <xdr:cNvPr id="344" name="CustomShape 1">
          <a:extLst>
            <a:ext uri="{FF2B5EF4-FFF2-40B4-BE49-F238E27FC236}">
              <a16:creationId xmlns="" xmlns:a16="http://schemas.microsoft.com/office/drawing/2014/main" id="{00000000-0008-0000-0200-000058010000}"/>
            </a:ext>
          </a:extLst>
        </xdr:cNvPr>
        <xdr:cNvSpPr>
          <a:spLocks noChangeArrowheads="1"/>
        </xdr:cNvSpPr>
      </xdr:nvSpPr>
      <xdr:spPr bwMode="auto">
        <a:xfrm>
          <a:off x="1209675" y="27051000"/>
          <a:ext cx="76200" cy="638175"/>
        </a:xfrm>
        <a:prstGeom prst="rect">
          <a:avLst/>
        </a:prstGeom>
        <a:noFill/>
        <a:ln w="9525">
          <a:noFill/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161925</xdr:colOff>
      <xdr:row>45</xdr:row>
      <xdr:rowOff>133350</xdr:rowOff>
    </xdr:to>
    <xdr:sp macro="" textlink="">
      <xdr:nvSpPr>
        <xdr:cNvPr id="1028" name="Rectangle 4" hidden="1">
          <a:extLst>
            <a:ext uri="{FF2B5EF4-FFF2-40B4-BE49-F238E27FC236}">
              <a16:creationId xmlns="" xmlns:a16="http://schemas.microsoft.com/office/drawing/2014/main" id="{4094C6EF-0446-41CC-89D1-5C6253A6338A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showGridLines="0" workbookViewId="0">
      <selection activeCell="C9" sqref="C9"/>
    </sheetView>
  </sheetViews>
  <sheetFormatPr defaultColWidth="17.33203125" defaultRowHeight="15" customHeight="1"/>
  <cols>
    <col min="1" max="1" width="93" customWidth="1"/>
    <col min="2" max="2" width="10.33203125" customWidth="1"/>
    <col min="3" max="3" width="18" customWidth="1"/>
    <col min="4" max="4" width="11" customWidth="1"/>
    <col min="5" max="14" width="12" customWidth="1"/>
    <col min="15" max="26" width="8" customWidth="1"/>
  </cols>
  <sheetData>
    <row r="1" spans="1:26" ht="15" customHeight="1">
      <c r="A1" s="1"/>
      <c r="B1" s="2"/>
      <c r="C1" s="3"/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8" customHeight="1">
      <c r="A2" s="901" t="s">
        <v>0</v>
      </c>
      <c r="B2" s="902"/>
      <c r="C2" s="902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2.75" customHeight="1">
      <c r="A3" s="5"/>
      <c r="B3" s="6"/>
      <c r="C3" s="7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2.75" customHeight="1">
      <c r="A4" s="8" t="s">
        <v>1</v>
      </c>
      <c r="B4" s="9"/>
      <c r="C4" s="10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4.5" customHeight="1">
      <c r="A5" s="8"/>
      <c r="B5" s="9"/>
      <c r="C5" s="10"/>
      <c r="D5" s="4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2.75" customHeight="1">
      <c r="A6" s="8" t="s">
        <v>2</v>
      </c>
      <c r="B6" s="9"/>
      <c r="C6" s="10"/>
      <c r="D6" s="4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2.75" customHeight="1">
      <c r="A7" s="8"/>
      <c r="B7" s="9"/>
      <c r="C7" s="10"/>
      <c r="D7" s="4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12.75" customHeight="1">
      <c r="A8" s="5" t="s">
        <v>3</v>
      </c>
      <c r="B8" s="6" t="s">
        <v>4</v>
      </c>
      <c r="C8" s="15">
        <f>1029/220</f>
        <v>4.6772727272727277</v>
      </c>
      <c r="D8" s="4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2.75" customHeight="1">
      <c r="A9" s="5" t="s">
        <v>6</v>
      </c>
      <c r="B9" s="6" t="s">
        <v>4</v>
      </c>
      <c r="C9" s="15">
        <f>1452.62/220</f>
        <v>6.602818181818181</v>
      </c>
      <c r="D9" s="4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12.75" customHeight="1">
      <c r="A10" s="5" t="s">
        <v>7</v>
      </c>
      <c r="B10" s="9" t="s">
        <v>8</v>
      </c>
      <c r="C10" s="17">
        <v>0.87849999999999995</v>
      </c>
      <c r="D10" s="4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2.75" customHeight="1">
      <c r="A11" s="5" t="s">
        <v>9</v>
      </c>
      <c r="B11" s="9" t="s">
        <v>8</v>
      </c>
      <c r="C11" s="19">
        <v>0.2487</v>
      </c>
      <c r="D11" s="4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12.75" customHeight="1">
      <c r="A12" s="5"/>
      <c r="B12" s="6"/>
      <c r="C12" s="7"/>
      <c r="D12" s="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12.75" customHeight="1">
      <c r="A13" s="20" t="s">
        <v>10</v>
      </c>
      <c r="B13" s="20" t="s">
        <v>11</v>
      </c>
      <c r="C13" s="20" t="s">
        <v>12</v>
      </c>
      <c r="D13" s="21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7.5" customHeight="1">
      <c r="A14" s="22"/>
      <c r="B14" s="23"/>
      <c r="C14" s="23"/>
      <c r="D14" s="21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12.75" customHeight="1">
      <c r="A15" s="24" t="s">
        <v>16</v>
      </c>
      <c r="B15" s="25"/>
      <c r="C15" s="25"/>
      <c r="D15" s="21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12.75" customHeight="1">
      <c r="A16" s="26" t="s">
        <v>18</v>
      </c>
      <c r="B16" s="27" t="s">
        <v>19</v>
      </c>
      <c r="C16" s="28">
        <v>0.34</v>
      </c>
      <c r="D16" s="29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12.75" customHeight="1">
      <c r="A17" s="26" t="s">
        <v>23</v>
      </c>
      <c r="B17" s="27" t="s">
        <v>19</v>
      </c>
      <c r="C17" s="28">
        <v>0.28999999999999998</v>
      </c>
      <c r="D17" s="29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12.75" customHeight="1">
      <c r="A18" s="26" t="s">
        <v>24</v>
      </c>
      <c r="B18" s="27" t="s">
        <v>19</v>
      </c>
      <c r="C18" s="28">
        <v>2.81</v>
      </c>
      <c r="D18" s="29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12.75" customHeight="1">
      <c r="A19" s="26" t="s">
        <v>26</v>
      </c>
      <c r="B19" s="27" t="s">
        <v>19</v>
      </c>
      <c r="C19" s="28">
        <v>0.28999999999999998</v>
      </c>
      <c r="D19" s="29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12.75" customHeight="1">
      <c r="A20" s="26" t="s">
        <v>27</v>
      </c>
      <c r="B20" s="27" t="s">
        <v>19</v>
      </c>
      <c r="C20" s="28">
        <v>0.6</v>
      </c>
      <c r="D20" s="29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12.75" customHeight="1">
      <c r="A21" s="26" t="s">
        <v>29</v>
      </c>
      <c r="B21" s="27" t="s">
        <v>19</v>
      </c>
      <c r="C21" s="28">
        <v>1</v>
      </c>
      <c r="D21" s="29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12.75" customHeight="1">
      <c r="A22" s="26" t="s">
        <v>30</v>
      </c>
      <c r="B22" s="27" t="s">
        <v>19</v>
      </c>
      <c r="C22" s="28">
        <v>0.4</v>
      </c>
      <c r="D22" s="29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12.75" customHeight="1">
      <c r="A23" s="26" t="s">
        <v>31</v>
      </c>
      <c r="B23" s="27" t="s">
        <v>19</v>
      </c>
      <c r="C23" s="28">
        <v>2</v>
      </c>
      <c r="D23" s="29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12.75" customHeight="1">
      <c r="A24" s="26" t="s">
        <v>32</v>
      </c>
      <c r="B24" s="27" t="s">
        <v>19</v>
      </c>
      <c r="C24" s="28">
        <v>1.1299999999999999</v>
      </c>
      <c r="D24" s="29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5.5" customHeight="1">
      <c r="A25" s="30" t="s">
        <v>33</v>
      </c>
      <c r="B25" s="27" t="s">
        <v>34</v>
      </c>
      <c r="C25" s="28">
        <v>344.28</v>
      </c>
      <c r="D25" s="29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12.75" customHeight="1">
      <c r="A26" s="31" t="s">
        <v>35</v>
      </c>
      <c r="B26" s="32"/>
      <c r="C26" s="33"/>
      <c r="D26" s="29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12.75" customHeight="1">
      <c r="A27" s="26" t="s">
        <v>36</v>
      </c>
      <c r="B27" s="27" t="s">
        <v>19</v>
      </c>
      <c r="C27" s="28">
        <v>0.23</v>
      </c>
      <c r="D27" s="2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12.75" customHeight="1">
      <c r="A28" s="26" t="s">
        <v>37</v>
      </c>
      <c r="B28" s="27" t="s">
        <v>19</v>
      </c>
      <c r="C28" s="28">
        <v>0.37</v>
      </c>
      <c r="D28" s="29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12.75" customHeight="1">
      <c r="A29" s="26" t="s">
        <v>39</v>
      </c>
      <c r="B29" s="27" t="s">
        <v>34</v>
      </c>
      <c r="C29" s="28">
        <v>48</v>
      </c>
      <c r="D29" s="29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12.75" customHeight="1">
      <c r="A30" s="26" t="s">
        <v>40</v>
      </c>
      <c r="B30" s="27" t="s">
        <v>34</v>
      </c>
      <c r="C30" s="28">
        <v>48</v>
      </c>
      <c r="D30" s="2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12.75" customHeight="1">
      <c r="A31" s="26" t="s">
        <v>41</v>
      </c>
      <c r="B31" s="27" t="s">
        <v>34</v>
      </c>
      <c r="C31" s="28">
        <v>48</v>
      </c>
      <c r="D31" s="29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12.75" customHeight="1">
      <c r="A32" s="26" t="s">
        <v>42</v>
      </c>
      <c r="B32" s="27" t="s">
        <v>34</v>
      </c>
      <c r="C32" s="28">
        <v>15</v>
      </c>
      <c r="D32" s="29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12.75" customHeight="1">
      <c r="A33" s="26" t="s">
        <v>43</v>
      </c>
      <c r="B33" s="27" t="s">
        <v>34</v>
      </c>
      <c r="C33" s="28">
        <v>50</v>
      </c>
      <c r="D33" s="29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12.75" customHeight="1">
      <c r="A34" s="26" t="s">
        <v>45</v>
      </c>
      <c r="B34" s="27" t="s">
        <v>46</v>
      </c>
      <c r="C34" s="28">
        <v>3.5</v>
      </c>
      <c r="D34" s="29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12.75" customHeight="1">
      <c r="A35" s="26" t="s">
        <v>47</v>
      </c>
      <c r="B35" s="27" t="s">
        <v>46</v>
      </c>
      <c r="C35" s="28">
        <v>9.1999999999999993</v>
      </c>
      <c r="D35" s="29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12.75" customHeight="1">
      <c r="A36" s="26" t="s">
        <v>48</v>
      </c>
      <c r="B36" s="27" t="s">
        <v>34</v>
      </c>
      <c r="C36" s="28">
        <v>20.8</v>
      </c>
      <c r="D36" s="29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12.75" customHeight="1">
      <c r="A37" s="26" t="s">
        <v>49</v>
      </c>
      <c r="B37" s="27" t="s">
        <v>34</v>
      </c>
      <c r="C37" s="28">
        <v>20.8</v>
      </c>
      <c r="D37" s="29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12.75" customHeight="1">
      <c r="A38" s="26" t="s">
        <v>50</v>
      </c>
      <c r="B38" s="27" t="s">
        <v>34</v>
      </c>
      <c r="C38" s="28">
        <v>20.8</v>
      </c>
      <c r="D38" s="29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12.75" customHeight="1">
      <c r="A39" s="26" t="s">
        <v>51</v>
      </c>
      <c r="B39" s="27" t="s">
        <v>34</v>
      </c>
      <c r="C39" s="28">
        <v>15</v>
      </c>
      <c r="D39" s="29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12.75" customHeight="1">
      <c r="A40" s="26" t="s">
        <v>52</v>
      </c>
      <c r="B40" s="27" t="s">
        <v>46</v>
      </c>
      <c r="C40" s="28">
        <v>15</v>
      </c>
      <c r="D40" s="29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12.75" customHeight="1">
      <c r="A41" s="26" t="s">
        <v>53</v>
      </c>
      <c r="B41" s="27" t="s">
        <v>54</v>
      </c>
      <c r="C41" s="28">
        <v>0.3</v>
      </c>
      <c r="D41" s="29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12.75" customHeight="1">
      <c r="A42" s="26" t="s">
        <v>55</v>
      </c>
      <c r="B42" s="27" t="s">
        <v>54</v>
      </c>
      <c r="C42" s="28">
        <v>5</v>
      </c>
      <c r="D42" s="29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12.75" customHeight="1">
      <c r="A43" s="26" t="s">
        <v>56</v>
      </c>
      <c r="B43" s="27" t="s">
        <v>34</v>
      </c>
      <c r="C43" s="28">
        <v>20</v>
      </c>
      <c r="D43" s="29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12.75" customHeight="1">
      <c r="A44" s="26" t="s">
        <v>57</v>
      </c>
      <c r="B44" s="27" t="s">
        <v>58</v>
      </c>
      <c r="C44" s="28">
        <v>6</v>
      </c>
      <c r="D44" s="29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12.75" customHeight="1">
      <c r="A45" s="26" t="s">
        <v>59</v>
      </c>
      <c r="B45" s="27" t="s">
        <v>46</v>
      </c>
      <c r="C45" s="28">
        <v>12</v>
      </c>
      <c r="D45" s="29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12.75" customHeight="1">
      <c r="A46" s="26"/>
      <c r="B46" s="27"/>
      <c r="C46" s="34"/>
      <c r="D46" s="29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12.75" customHeight="1">
      <c r="A47" s="31" t="s">
        <v>60</v>
      </c>
      <c r="B47" s="32"/>
      <c r="C47" s="33"/>
      <c r="D47" s="29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12.75" customHeight="1">
      <c r="A48" s="26" t="s">
        <v>61</v>
      </c>
      <c r="B48" s="27" t="s">
        <v>54</v>
      </c>
      <c r="C48" s="28">
        <v>0.4</v>
      </c>
      <c r="D48" s="29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12.75" customHeight="1">
      <c r="A49" s="26" t="s">
        <v>62</v>
      </c>
      <c r="B49" s="27" t="s">
        <v>54</v>
      </c>
      <c r="C49" s="28">
        <v>0.22</v>
      </c>
      <c r="D49" s="29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12.75" customHeight="1">
      <c r="A50" s="26" t="s">
        <v>63</v>
      </c>
      <c r="B50" s="27" t="s">
        <v>54</v>
      </c>
      <c r="C50" s="28">
        <v>0.26</v>
      </c>
      <c r="D50" s="29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12.75" customHeight="1">
      <c r="A51" s="26" t="s">
        <v>65</v>
      </c>
      <c r="B51" s="27" t="s">
        <v>54</v>
      </c>
      <c r="C51" s="28">
        <v>0.1</v>
      </c>
      <c r="D51" s="29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12.75" customHeight="1">
      <c r="A52" s="26" t="s">
        <v>66</v>
      </c>
      <c r="B52" s="27" t="s">
        <v>54</v>
      </c>
      <c r="C52" s="28">
        <v>0.18</v>
      </c>
      <c r="D52" s="29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12.75" customHeight="1">
      <c r="A53" s="26" t="s">
        <v>67</v>
      </c>
      <c r="B53" s="27" t="s">
        <v>54</v>
      </c>
      <c r="C53" s="28">
        <v>15</v>
      </c>
      <c r="D53" s="29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12.75" customHeight="1">
      <c r="A54" s="26" t="s">
        <v>69</v>
      </c>
      <c r="B54" s="27" t="s">
        <v>54</v>
      </c>
      <c r="C54" s="28">
        <v>0.8</v>
      </c>
      <c r="D54" s="29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12.75" customHeight="1">
      <c r="A55" s="26" t="s">
        <v>70</v>
      </c>
      <c r="B55" s="27" t="s">
        <v>54</v>
      </c>
      <c r="C55" s="28">
        <v>9</v>
      </c>
      <c r="D55" s="29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12.75" customHeight="1">
      <c r="A56" s="26" t="s">
        <v>71</v>
      </c>
      <c r="B56" s="27" t="s">
        <v>54</v>
      </c>
      <c r="C56" s="28">
        <v>0.27</v>
      </c>
      <c r="D56" s="29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12.75" customHeight="1">
      <c r="A57" s="26" t="s">
        <v>73</v>
      </c>
      <c r="B57" s="27" t="s">
        <v>54</v>
      </c>
      <c r="C57" s="28">
        <v>0.56999999999999995</v>
      </c>
      <c r="D57" s="29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12.75" customHeight="1">
      <c r="A58" s="26" t="s">
        <v>74</v>
      </c>
      <c r="B58" s="27" t="s">
        <v>46</v>
      </c>
      <c r="C58" s="28">
        <v>6.8</v>
      </c>
      <c r="D58" s="29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12.75" customHeight="1">
      <c r="A59" s="26" t="s">
        <v>75</v>
      </c>
      <c r="B59" s="27" t="s">
        <v>46</v>
      </c>
      <c r="C59" s="28">
        <v>50</v>
      </c>
      <c r="D59" s="29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12.75" customHeight="1">
      <c r="A60" s="26"/>
      <c r="B60" s="27"/>
      <c r="C60" s="34"/>
      <c r="D60" s="29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12.75" customHeight="1">
      <c r="A61" s="31" t="s">
        <v>77</v>
      </c>
      <c r="B61" s="32"/>
      <c r="C61" s="33"/>
      <c r="D61" s="29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12.75" customHeight="1">
      <c r="A62" s="26" t="s">
        <v>78</v>
      </c>
      <c r="B62" s="27" t="s">
        <v>58</v>
      </c>
      <c r="C62" s="28">
        <v>7</v>
      </c>
      <c r="D62" s="29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12.75" customHeight="1">
      <c r="A63" s="26" t="s">
        <v>79</v>
      </c>
      <c r="B63" s="27" t="s">
        <v>58</v>
      </c>
      <c r="C63" s="28">
        <v>3.67</v>
      </c>
      <c r="D63" s="29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12.75" customHeight="1">
      <c r="A64" s="26" t="s">
        <v>80</v>
      </c>
      <c r="B64" s="27" t="s">
        <v>58</v>
      </c>
      <c r="C64" s="28">
        <v>5.4</v>
      </c>
      <c r="D64" s="29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12.75" customHeight="1">
      <c r="A65" s="26" t="s">
        <v>81</v>
      </c>
      <c r="B65" s="27" t="s">
        <v>58</v>
      </c>
      <c r="C65" s="28">
        <v>2.06</v>
      </c>
      <c r="D65" s="29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2.75" customHeight="1">
      <c r="A66" s="26" t="s">
        <v>82</v>
      </c>
      <c r="B66" s="27" t="s">
        <v>58</v>
      </c>
      <c r="C66" s="28">
        <v>3.98</v>
      </c>
      <c r="D66" s="29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2.75" customHeight="1">
      <c r="A67" s="26" t="s">
        <v>84</v>
      </c>
      <c r="B67" s="27" t="s">
        <v>58</v>
      </c>
      <c r="C67" s="28">
        <v>3.98</v>
      </c>
      <c r="D67" s="29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12.75" customHeight="1">
      <c r="A68" s="26" t="s">
        <v>85</v>
      </c>
      <c r="B68" s="27" t="s">
        <v>58</v>
      </c>
      <c r="C68" s="28">
        <v>8.1300000000000008</v>
      </c>
      <c r="D68" s="29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2.75" customHeight="1">
      <c r="A69" s="26" t="s">
        <v>86</v>
      </c>
      <c r="B69" s="27" t="s">
        <v>58</v>
      </c>
      <c r="C69" s="28">
        <v>10.36</v>
      </c>
      <c r="D69" s="29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2.75" customHeight="1">
      <c r="A70" s="26" t="s">
        <v>87</v>
      </c>
      <c r="B70" s="27" t="s">
        <v>58</v>
      </c>
      <c r="C70" s="28">
        <v>12.92</v>
      </c>
      <c r="D70" s="29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2.75" customHeight="1">
      <c r="A71" s="26" t="s">
        <v>88</v>
      </c>
      <c r="B71" s="27" t="s">
        <v>58</v>
      </c>
      <c r="C71" s="28">
        <v>15.3</v>
      </c>
      <c r="D71" s="29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2.75" customHeight="1">
      <c r="A72" s="26" t="s">
        <v>89</v>
      </c>
      <c r="B72" s="27" t="s">
        <v>58</v>
      </c>
      <c r="C72" s="28">
        <v>16</v>
      </c>
      <c r="D72" s="29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2.75" customHeight="1">
      <c r="A73" s="26" t="s">
        <v>90</v>
      </c>
      <c r="B73" s="27" t="s">
        <v>58</v>
      </c>
      <c r="C73" s="28">
        <v>0.8</v>
      </c>
      <c r="D73" s="29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2.75" customHeight="1">
      <c r="A74" s="26" t="s">
        <v>91</v>
      </c>
      <c r="B74" s="27" t="s">
        <v>58</v>
      </c>
      <c r="C74" s="28">
        <v>1.98</v>
      </c>
      <c r="D74" s="29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2.75" customHeight="1">
      <c r="A75" s="26" t="s">
        <v>92</v>
      </c>
      <c r="B75" s="27" t="s">
        <v>34</v>
      </c>
      <c r="C75" s="28">
        <v>1330</v>
      </c>
      <c r="D75" s="29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2.75" customHeight="1">
      <c r="A76" s="26" t="s">
        <v>93</v>
      </c>
      <c r="B76" s="27" t="s">
        <v>34</v>
      </c>
      <c r="C76" s="28">
        <v>1700</v>
      </c>
      <c r="D76" s="29" t="s">
        <v>94</v>
      </c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2.75" customHeight="1">
      <c r="A77" s="26" t="s">
        <v>95</v>
      </c>
      <c r="B77" s="27" t="s">
        <v>58</v>
      </c>
      <c r="C77" s="28">
        <v>1.23</v>
      </c>
      <c r="D77" s="29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2.75" customHeight="1">
      <c r="A78" s="26"/>
      <c r="B78" s="27"/>
      <c r="C78" s="34"/>
      <c r="D78" s="29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2.75" customHeight="1">
      <c r="A79" s="31" t="s">
        <v>96</v>
      </c>
      <c r="B79" s="32"/>
      <c r="C79" s="33"/>
      <c r="D79" s="29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2.75" customHeight="1">
      <c r="A80" s="26" t="s">
        <v>97</v>
      </c>
      <c r="B80" s="27" t="s">
        <v>98</v>
      </c>
      <c r="C80" s="28">
        <v>0.28999999999999998</v>
      </c>
      <c r="D80" s="29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2.75" customHeight="1">
      <c r="A81" s="26" t="s">
        <v>99</v>
      </c>
      <c r="B81" s="27" t="s">
        <v>98</v>
      </c>
      <c r="C81" s="28">
        <v>1</v>
      </c>
      <c r="D81" s="29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2.75" customHeight="1">
      <c r="A82" s="26" t="s">
        <v>100</v>
      </c>
      <c r="B82" s="27" t="s">
        <v>98</v>
      </c>
      <c r="C82" s="28">
        <v>0.6</v>
      </c>
      <c r="D82" s="29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2.75" customHeight="1">
      <c r="A83" s="26" t="s">
        <v>101</v>
      </c>
      <c r="B83" s="27" t="s">
        <v>98</v>
      </c>
      <c r="C83" s="28">
        <v>0.7</v>
      </c>
      <c r="D83" s="29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2.75" customHeight="1">
      <c r="A84" s="26"/>
      <c r="B84" s="27"/>
      <c r="C84" s="34"/>
      <c r="D84" s="29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2.75" customHeight="1">
      <c r="A85" s="31" t="s">
        <v>102</v>
      </c>
      <c r="B85" s="32"/>
      <c r="C85" s="33"/>
      <c r="D85" s="29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2.75" customHeight="1">
      <c r="A86" s="26" t="s">
        <v>103</v>
      </c>
      <c r="B86" s="27" t="s">
        <v>98</v>
      </c>
      <c r="C86" s="28">
        <v>18</v>
      </c>
      <c r="D86" s="29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2.75" customHeight="1">
      <c r="A87" s="26" t="s">
        <v>104</v>
      </c>
      <c r="B87" s="27" t="s">
        <v>46</v>
      </c>
      <c r="C87" s="28">
        <v>10</v>
      </c>
      <c r="D87" s="29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2.75" customHeight="1">
      <c r="A88" s="26" t="s">
        <v>105</v>
      </c>
      <c r="B88" s="27" t="s">
        <v>98</v>
      </c>
      <c r="C88" s="28">
        <v>60</v>
      </c>
      <c r="D88" s="29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2.75" customHeight="1">
      <c r="A89" s="26"/>
      <c r="B89" s="27"/>
      <c r="C89" s="34"/>
      <c r="D89" s="29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2.75" customHeight="1">
      <c r="A90" s="31" t="s">
        <v>106</v>
      </c>
      <c r="B90" s="32"/>
      <c r="C90" s="33"/>
      <c r="D90" s="29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2.75" customHeight="1">
      <c r="A91" s="35" t="s">
        <v>107</v>
      </c>
      <c r="B91" s="36" t="s">
        <v>19</v>
      </c>
      <c r="C91" s="37">
        <v>2.9</v>
      </c>
      <c r="D91" s="29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2.75" customHeight="1">
      <c r="A92" s="35" t="s">
        <v>108</v>
      </c>
      <c r="B92" s="36" t="s">
        <v>19</v>
      </c>
      <c r="C92" s="37">
        <v>2.9</v>
      </c>
      <c r="D92" s="29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2.75" customHeight="1">
      <c r="A93" s="35" t="s">
        <v>109</v>
      </c>
      <c r="B93" s="36" t="s">
        <v>19</v>
      </c>
      <c r="C93" s="37">
        <v>2.9</v>
      </c>
      <c r="D93" s="29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2.75" customHeight="1">
      <c r="A94" s="35" t="s">
        <v>110</v>
      </c>
      <c r="B94" s="36" t="s">
        <v>19</v>
      </c>
      <c r="C94" s="37">
        <v>3.5</v>
      </c>
      <c r="D94" s="29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2.75" customHeight="1">
      <c r="A95" s="26" t="s">
        <v>111</v>
      </c>
      <c r="B95" s="27" t="s">
        <v>19</v>
      </c>
      <c r="C95" s="28">
        <v>7.17</v>
      </c>
      <c r="D95" s="29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2.75" customHeight="1">
      <c r="A96" s="26" t="s">
        <v>112</v>
      </c>
      <c r="B96" s="27" t="s">
        <v>19</v>
      </c>
      <c r="C96" s="28">
        <v>8.11</v>
      </c>
      <c r="D96" s="29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2.75" customHeight="1">
      <c r="A97" s="26" t="s">
        <v>113</v>
      </c>
      <c r="B97" s="27" t="s">
        <v>19</v>
      </c>
      <c r="C97" s="28">
        <v>4.18</v>
      </c>
      <c r="D97" s="29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2.75" customHeight="1">
      <c r="A98" s="26" t="s">
        <v>114</v>
      </c>
      <c r="B98" s="27" t="s">
        <v>58</v>
      </c>
      <c r="C98" s="28">
        <v>21</v>
      </c>
      <c r="D98" s="29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2.75" customHeight="1">
      <c r="A99" s="26" t="s">
        <v>115</v>
      </c>
      <c r="B99" s="27" t="s">
        <v>58</v>
      </c>
      <c r="C99" s="28">
        <v>25</v>
      </c>
      <c r="D99" s="29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2.75" customHeight="1">
      <c r="A100" s="26" t="s">
        <v>116</v>
      </c>
      <c r="B100" s="27" t="s">
        <v>58</v>
      </c>
      <c r="C100" s="28">
        <v>4</v>
      </c>
      <c r="D100" s="29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2.75" customHeight="1">
      <c r="A101" s="26" t="s">
        <v>117</v>
      </c>
      <c r="B101" s="27" t="s">
        <v>46</v>
      </c>
      <c r="C101" s="28">
        <v>75</v>
      </c>
      <c r="D101" s="29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2.75" customHeight="1">
      <c r="A102" s="26" t="s">
        <v>118</v>
      </c>
      <c r="B102" s="27" t="s">
        <v>58</v>
      </c>
      <c r="C102" s="28">
        <v>6</v>
      </c>
      <c r="D102" s="29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2.75" customHeight="1">
      <c r="A103" s="26"/>
      <c r="B103" s="27"/>
      <c r="C103" s="34"/>
      <c r="D103" s="29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2.75" customHeight="1">
      <c r="A104" s="31" t="s">
        <v>119</v>
      </c>
      <c r="B104" s="32"/>
      <c r="C104" s="33"/>
      <c r="D104" s="29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2.75" customHeight="1">
      <c r="A105" s="26" t="s">
        <v>120</v>
      </c>
      <c r="B105" s="27" t="s">
        <v>19</v>
      </c>
      <c r="C105" s="28">
        <v>3</v>
      </c>
      <c r="D105" s="29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2.75" customHeight="1">
      <c r="A106" s="26" t="s">
        <v>121</v>
      </c>
      <c r="B106" s="27" t="s">
        <v>19</v>
      </c>
      <c r="C106" s="28">
        <v>3</v>
      </c>
      <c r="D106" s="29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2.75" customHeight="1">
      <c r="A107" s="26" t="s">
        <v>122</v>
      </c>
      <c r="B107" s="27" t="s">
        <v>19</v>
      </c>
      <c r="C107" s="28">
        <v>3</v>
      </c>
      <c r="D107" s="29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2.75" customHeight="1">
      <c r="A108" s="26" t="s">
        <v>123</v>
      </c>
      <c r="B108" s="27" t="s">
        <v>19</v>
      </c>
      <c r="C108" s="28">
        <v>6.51</v>
      </c>
      <c r="D108" s="29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2.75" customHeight="1">
      <c r="A109" s="26" t="s">
        <v>124</v>
      </c>
      <c r="B109" s="27" t="s">
        <v>19</v>
      </c>
      <c r="C109" s="28">
        <v>3</v>
      </c>
      <c r="D109" s="29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2.75" customHeight="1">
      <c r="A110" s="26" t="s">
        <v>125</v>
      </c>
      <c r="B110" s="27" t="s">
        <v>126</v>
      </c>
      <c r="C110" s="28">
        <v>0.83</v>
      </c>
      <c r="D110" s="29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2.75" customHeight="1">
      <c r="A111" s="26"/>
      <c r="B111" s="27"/>
      <c r="C111" s="34"/>
      <c r="D111" s="29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2.75" customHeight="1">
      <c r="A112" s="31" t="s">
        <v>127</v>
      </c>
      <c r="B112" s="32"/>
      <c r="C112" s="33"/>
      <c r="D112" s="29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2.75" customHeight="1">
      <c r="A113" s="26" t="s">
        <v>128</v>
      </c>
      <c r="B113" s="27" t="s">
        <v>46</v>
      </c>
      <c r="C113" s="28">
        <v>65</v>
      </c>
      <c r="D113" s="29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2.75" customHeight="1">
      <c r="A114" s="26" t="s">
        <v>129</v>
      </c>
      <c r="B114" s="27" t="s">
        <v>46</v>
      </c>
      <c r="C114" s="28">
        <v>93</v>
      </c>
      <c r="D114" s="29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2.75" customHeight="1">
      <c r="A115" s="26" t="s">
        <v>130</v>
      </c>
      <c r="B115" s="27" t="s">
        <v>46</v>
      </c>
      <c r="C115" s="28">
        <v>31</v>
      </c>
      <c r="D115" s="29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2.75" customHeight="1">
      <c r="A116" s="26" t="s">
        <v>131</v>
      </c>
      <c r="B116" s="27" t="s">
        <v>46</v>
      </c>
      <c r="C116" s="28">
        <v>20</v>
      </c>
      <c r="D116" s="38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2.75" customHeight="1">
      <c r="A117" s="26" t="s">
        <v>132</v>
      </c>
      <c r="B117" s="27" t="s">
        <v>46</v>
      </c>
      <c r="C117" s="28">
        <v>48</v>
      </c>
      <c r="D117" s="29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2.75" customHeight="1">
      <c r="A118" s="26" t="s">
        <v>133</v>
      </c>
      <c r="B118" s="27" t="s">
        <v>134</v>
      </c>
      <c r="C118" s="28">
        <v>60</v>
      </c>
      <c r="D118" s="29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2.75" customHeight="1">
      <c r="A119" s="26" t="s">
        <v>135</v>
      </c>
      <c r="B119" s="27" t="s">
        <v>46</v>
      </c>
      <c r="C119" s="28">
        <v>26</v>
      </c>
      <c r="D119" s="29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2.75" customHeight="1">
      <c r="A120" s="26" t="s">
        <v>136</v>
      </c>
      <c r="B120" s="27" t="s">
        <v>98</v>
      </c>
      <c r="C120" s="28">
        <v>23</v>
      </c>
      <c r="D120" s="29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2.75" customHeight="1">
      <c r="A121" s="26" t="s">
        <v>138</v>
      </c>
      <c r="B121" s="27" t="s">
        <v>19</v>
      </c>
      <c r="C121" s="28">
        <v>12.5</v>
      </c>
      <c r="D121" s="29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2.75" customHeight="1">
      <c r="A122" s="26" t="s">
        <v>139</v>
      </c>
      <c r="B122" s="27" t="s">
        <v>19</v>
      </c>
      <c r="C122" s="28">
        <v>7</v>
      </c>
      <c r="D122" s="29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2.75" customHeight="1">
      <c r="A123" s="26"/>
      <c r="B123" s="27"/>
      <c r="C123" s="34"/>
      <c r="D123" s="29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2.75" customHeight="1">
      <c r="A124" s="31" t="s">
        <v>140</v>
      </c>
      <c r="B124" s="32"/>
      <c r="C124" s="33"/>
      <c r="D124" s="29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2.75" customHeight="1">
      <c r="A125" s="26" t="s">
        <v>141</v>
      </c>
      <c r="B125" s="27" t="s">
        <v>46</v>
      </c>
      <c r="C125" s="28">
        <v>90</v>
      </c>
      <c r="D125" s="29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2.75" customHeight="1">
      <c r="A126" s="26" t="s">
        <v>142</v>
      </c>
      <c r="B126" s="27" t="s">
        <v>46</v>
      </c>
      <c r="C126" s="28">
        <v>185</v>
      </c>
      <c r="D126" s="29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2.75" customHeight="1">
      <c r="A127" s="26" t="s">
        <v>143</v>
      </c>
      <c r="B127" s="27" t="s">
        <v>54</v>
      </c>
      <c r="C127" s="28">
        <v>280</v>
      </c>
      <c r="D127" s="29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2.75" customHeight="1">
      <c r="A128" s="26" t="s">
        <v>144</v>
      </c>
      <c r="B128" s="27" t="s">
        <v>46</v>
      </c>
      <c r="C128" s="28">
        <v>107</v>
      </c>
      <c r="D128" s="29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2.75" customHeight="1">
      <c r="A129" s="26" t="s">
        <v>145</v>
      </c>
      <c r="B129" s="27" t="s">
        <v>46</v>
      </c>
      <c r="C129" s="28">
        <v>103</v>
      </c>
      <c r="D129" s="29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2.75" customHeight="1">
      <c r="A130" s="26"/>
      <c r="B130" s="27"/>
      <c r="C130" s="28"/>
      <c r="D130" s="29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2.75" customHeight="1">
      <c r="A131" s="26"/>
      <c r="B131" s="27"/>
      <c r="C131" s="34"/>
      <c r="D131" s="29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2.75" customHeight="1">
      <c r="A132" s="31" t="s">
        <v>146</v>
      </c>
      <c r="B132" s="32"/>
      <c r="C132" s="33"/>
      <c r="D132" s="29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2.75" customHeight="1">
      <c r="A133" s="26" t="s">
        <v>147</v>
      </c>
      <c r="B133" s="27" t="s">
        <v>46</v>
      </c>
      <c r="C133" s="28">
        <v>13</v>
      </c>
      <c r="D133" s="29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2.75" customHeight="1">
      <c r="A134" s="26" t="s">
        <v>148</v>
      </c>
      <c r="B134" s="27" t="s">
        <v>46</v>
      </c>
      <c r="C134" s="28">
        <v>11.54</v>
      </c>
      <c r="D134" s="29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2.75" customHeight="1">
      <c r="A135" s="26" t="s">
        <v>149</v>
      </c>
      <c r="B135" s="27" t="s">
        <v>46</v>
      </c>
      <c r="C135" s="28">
        <v>34.299999999999997</v>
      </c>
      <c r="D135" s="29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2.75" customHeight="1">
      <c r="A136" s="26" t="s">
        <v>150</v>
      </c>
      <c r="B136" s="27" t="s">
        <v>46</v>
      </c>
      <c r="C136" s="28">
        <v>21</v>
      </c>
      <c r="D136" s="29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2.75" customHeight="1">
      <c r="A137" s="26" t="s">
        <v>151</v>
      </c>
      <c r="B137" s="27" t="s">
        <v>54</v>
      </c>
      <c r="C137" s="28">
        <v>103.55</v>
      </c>
      <c r="D137" s="29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2.75" customHeight="1">
      <c r="A138" s="26" t="s">
        <v>152</v>
      </c>
      <c r="B138" s="27" t="s">
        <v>58</v>
      </c>
      <c r="C138" s="28">
        <v>7</v>
      </c>
      <c r="D138" s="29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2.75" customHeight="1">
      <c r="A139" s="26" t="s">
        <v>153</v>
      </c>
      <c r="B139" s="27" t="s">
        <v>58</v>
      </c>
      <c r="C139" s="28">
        <v>6</v>
      </c>
      <c r="D139" s="29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2.75" customHeight="1">
      <c r="A140" s="26" t="s">
        <v>154</v>
      </c>
      <c r="B140" s="27" t="s">
        <v>54</v>
      </c>
      <c r="C140" s="28">
        <v>0.2</v>
      </c>
      <c r="D140" s="29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2.75" customHeight="1">
      <c r="A141" s="26" t="s">
        <v>155</v>
      </c>
      <c r="B141" s="27" t="s">
        <v>54</v>
      </c>
      <c r="C141" s="28">
        <v>1</v>
      </c>
      <c r="D141" s="29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2.75" customHeight="1">
      <c r="A142" s="26" t="s">
        <v>156</v>
      </c>
      <c r="B142" s="27" t="s">
        <v>54</v>
      </c>
      <c r="C142" s="28">
        <v>0.8</v>
      </c>
      <c r="D142" s="29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2.75" customHeight="1">
      <c r="A143" s="26" t="s">
        <v>157</v>
      </c>
      <c r="B143" s="27" t="s">
        <v>58</v>
      </c>
      <c r="C143" s="28">
        <v>15.32</v>
      </c>
      <c r="D143" s="29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2.75" customHeight="1">
      <c r="A144" s="26" t="s">
        <v>158</v>
      </c>
      <c r="B144" s="27" t="s">
        <v>19</v>
      </c>
      <c r="C144" s="28">
        <v>1.95</v>
      </c>
      <c r="D144" s="29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2.75" customHeight="1">
      <c r="A145" s="26" t="s">
        <v>159</v>
      </c>
      <c r="B145" s="27" t="s">
        <v>54</v>
      </c>
      <c r="C145" s="28">
        <v>118.12</v>
      </c>
      <c r="D145" s="29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2.75" customHeight="1">
      <c r="A146" s="26" t="s">
        <v>160</v>
      </c>
      <c r="B146" s="27" t="s">
        <v>54</v>
      </c>
      <c r="C146" s="28">
        <v>223.42</v>
      </c>
      <c r="D146" s="29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2.75" customHeight="1">
      <c r="A147" s="26" t="s">
        <v>161</v>
      </c>
      <c r="B147" s="27" t="s">
        <v>46</v>
      </c>
      <c r="C147" s="28">
        <v>190</v>
      </c>
      <c r="D147" s="29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2.75" customHeight="1">
      <c r="A148" s="35"/>
      <c r="B148" s="35"/>
      <c r="C148" s="35"/>
      <c r="D148" s="29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2.75" customHeight="1">
      <c r="A149" s="39" t="s">
        <v>162</v>
      </c>
      <c r="B149" s="40"/>
      <c r="C149" s="40"/>
      <c r="D149" s="29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2.75" customHeight="1">
      <c r="A150" s="26" t="s">
        <v>163</v>
      </c>
      <c r="B150" s="27" t="s">
        <v>164</v>
      </c>
      <c r="C150" s="28">
        <v>3.86</v>
      </c>
      <c r="D150" s="29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2.75" customHeight="1">
      <c r="A151" s="26" t="s">
        <v>165</v>
      </c>
      <c r="B151" s="27" t="s">
        <v>164</v>
      </c>
      <c r="C151" s="28">
        <v>11.45</v>
      </c>
      <c r="D151" s="29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2.75" customHeight="1">
      <c r="A152" s="26" t="s">
        <v>166</v>
      </c>
      <c r="B152" s="27" t="s">
        <v>164</v>
      </c>
      <c r="C152" s="28">
        <v>8.89</v>
      </c>
      <c r="D152" s="29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2.75" customHeight="1">
      <c r="A153" s="26" t="s">
        <v>167</v>
      </c>
      <c r="B153" s="27" t="s">
        <v>164</v>
      </c>
      <c r="C153" s="28">
        <v>5.13</v>
      </c>
      <c r="D153" s="29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2.75" customHeight="1">
      <c r="A154" s="26" t="s">
        <v>168</v>
      </c>
      <c r="B154" s="27" t="s">
        <v>164</v>
      </c>
      <c r="C154" s="28">
        <v>23.67</v>
      </c>
      <c r="D154" s="29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2.75" customHeight="1">
      <c r="A155" s="26" t="s">
        <v>169</v>
      </c>
      <c r="B155" s="27" t="s">
        <v>164</v>
      </c>
      <c r="C155" s="28">
        <v>10.5</v>
      </c>
      <c r="D155" s="29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2.75" customHeight="1">
      <c r="A156" s="26" t="s">
        <v>170</v>
      </c>
      <c r="B156" s="27" t="s">
        <v>164</v>
      </c>
      <c r="C156" s="28">
        <v>7.5</v>
      </c>
      <c r="D156" s="29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2.75" customHeight="1">
      <c r="A157" s="26" t="s">
        <v>171</v>
      </c>
      <c r="B157" s="27" t="s">
        <v>164</v>
      </c>
      <c r="C157" s="28">
        <v>9.92</v>
      </c>
      <c r="D157" s="29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2.75" customHeight="1">
      <c r="A158" s="26" t="s">
        <v>172</v>
      </c>
      <c r="B158" s="27" t="s">
        <v>164</v>
      </c>
      <c r="C158" s="28">
        <v>9.8000000000000007</v>
      </c>
      <c r="D158" s="29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2.75" customHeight="1">
      <c r="A159" s="26" t="s">
        <v>173</v>
      </c>
      <c r="B159" s="27" t="s">
        <v>164</v>
      </c>
      <c r="C159" s="28">
        <v>9.5</v>
      </c>
      <c r="D159" s="29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2.75" customHeight="1">
      <c r="A160" s="26" t="s">
        <v>174</v>
      </c>
      <c r="B160" s="27" t="s">
        <v>164</v>
      </c>
      <c r="C160" s="28">
        <v>2.1</v>
      </c>
      <c r="D160" s="29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2.75" customHeight="1">
      <c r="A161" s="26" t="s">
        <v>175</v>
      </c>
      <c r="B161" s="27" t="s">
        <v>164</v>
      </c>
      <c r="C161" s="28">
        <v>3.35</v>
      </c>
      <c r="D161" s="29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2.75" customHeight="1">
      <c r="A162" s="26" t="s">
        <v>176</v>
      </c>
      <c r="B162" s="27" t="s">
        <v>19</v>
      </c>
      <c r="C162" s="28">
        <v>2.4</v>
      </c>
      <c r="D162" s="29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2.75" customHeight="1">
      <c r="A163" s="26" t="s">
        <v>177</v>
      </c>
      <c r="B163" s="27" t="s">
        <v>164</v>
      </c>
      <c r="C163" s="28">
        <v>6.85</v>
      </c>
      <c r="D163" s="29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2.75" customHeight="1">
      <c r="A164" s="26" t="s">
        <v>178</v>
      </c>
      <c r="B164" s="27" t="s">
        <v>179</v>
      </c>
      <c r="C164" s="28">
        <v>21</v>
      </c>
      <c r="D164" s="29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2.75" customHeight="1">
      <c r="A165" s="26" t="s">
        <v>180</v>
      </c>
      <c r="B165" s="27" t="s">
        <v>179</v>
      </c>
      <c r="C165" s="28">
        <v>19</v>
      </c>
      <c r="D165" s="29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2.75" customHeight="1">
      <c r="A166" s="26" t="s">
        <v>181</v>
      </c>
      <c r="B166" s="27" t="s">
        <v>164</v>
      </c>
      <c r="C166" s="28">
        <v>14.3</v>
      </c>
      <c r="D166" s="29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2.75" customHeight="1">
      <c r="A167" s="26" t="s">
        <v>182</v>
      </c>
      <c r="B167" s="27" t="s">
        <v>19</v>
      </c>
      <c r="C167" s="28">
        <v>4.87</v>
      </c>
      <c r="D167" s="29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2.75" customHeight="1">
      <c r="A168" s="26" t="s">
        <v>183</v>
      </c>
      <c r="B168" s="27" t="s">
        <v>19</v>
      </c>
      <c r="C168" s="28">
        <v>1.67</v>
      </c>
      <c r="D168" s="29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2.75" customHeight="1">
      <c r="A169" s="26" t="s">
        <v>184</v>
      </c>
      <c r="B169" s="27" t="s">
        <v>19</v>
      </c>
      <c r="C169" s="28">
        <v>3.12</v>
      </c>
      <c r="D169" s="29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2.75" customHeight="1">
      <c r="A170" s="26" t="s">
        <v>185</v>
      </c>
      <c r="B170" s="27" t="s">
        <v>164</v>
      </c>
      <c r="C170" s="28">
        <v>15.6</v>
      </c>
      <c r="D170" s="29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2.75" customHeight="1">
      <c r="A171" s="26" t="s">
        <v>186</v>
      </c>
      <c r="B171" s="27" t="s">
        <v>164</v>
      </c>
      <c r="C171" s="28">
        <v>15.75</v>
      </c>
      <c r="D171" s="29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2.75" customHeight="1">
      <c r="A172" s="26" t="s">
        <v>187</v>
      </c>
      <c r="B172" s="27" t="s">
        <v>164</v>
      </c>
      <c r="C172" s="28">
        <v>7.4</v>
      </c>
      <c r="D172" s="29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2.75" customHeight="1">
      <c r="A173" s="26" t="s">
        <v>188</v>
      </c>
      <c r="B173" s="27" t="s">
        <v>164</v>
      </c>
      <c r="C173" s="28">
        <v>16.350000000000001</v>
      </c>
      <c r="D173" s="29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2.75" customHeight="1">
      <c r="A174" s="26" t="s">
        <v>189</v>
      </c>
      <c r="B174" s="27" t="s">
        <v>164</v>
      </c>
      <c r="C174" s="28">
        <v>3.11</v>
      </c>
      <c r="D174" s="29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2.75" customHeight="1">
      <c r="A175" s="26" t="s">
        <v>190</v>
      </c>
      <c r="B175" s="27" t="s">
        <v>164</v>
      </c>
      <c r="C175" s="28">
        <v>8.8800000000000008</v>
      </c>
      <c r="D175" s="29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2.75" customHeight="1">
      <c r="A176" s="26" t="s">
        <v>191</v>
      </c>
      <c r="B176" s="27" t="s">
        <v>164</v>
      </c>
      <c r="C176" s="28">
        <f>26.68/3.6</f>
        <v>7.4111111111111105</v>
      </c>
      <c r="D176" s="29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2.75" customHeight="1">
      <c r="A177" s="35"/>
      <c r="B177" s="35"/>
      <c r="C177" s="35"/>
      <c r="D177" s="29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2.75" customHeight="1">
      <c r="A178" s="31" t="s">
        <v>192</v>
      </c>
      <c r="B178" s="32"/>
      <c r="C178" s="33"/>
      <c r="D178" s="29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2.75" customHeight="1">
      <c r="A179" s="26" t="s">
        <v>193</v>
      </c>
      <c r="B179" s="27" t="s">
        <v>58</v>
      </c>
      <c r="C179" s="37">
        <v>1.8</v>
      </c>
      <c r="D179" s="29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2.75" customHeight="1">
      <c r="A180" s="26" t="s">
        <v>194</v>
      </c>
      <c r="B180" s="27" t="s">
        <v>98</v>
      </c>
      <c r="C180" s="28">
        <v>14</v>
      </c>
      <c r="D180" s="29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2.75" customHeight="1">
      <c r="A181" s="26" t="s">
        <v>195</v>
      </c>
      <c r="B181" s="27" t="s">
        <v>54</v>
      </c>
      <c r="C181" s="28">
        <v>155</v>
      </c>
      <c r="D181" s="29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2.75" customHeight="1">
      <c r="A182" s="26" t="s">
        <v>196</v>
      </c>
      <c r="B182" s="27" t="s">
        <v>46</v>
      </c>
      <c r="C182" s="28">
        <v>90.18</v>
      </c>
      <c r="D182" s="29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2.75" customHeight="1">
      <c r="A183" s="26" t="s">
        <v>197</v>
      </c>
      <c r="B183" s="27" t="s">
        <v>98</v>
      </c>
      <c r="C183" s="28">
        <v>66</v>
      </c>
      <c r="D183" s="29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2.75" customHeight="1">
      <c r="A184" s="26" t="s">
        <v>198</v>
      </c>
      <c r="B184" s="27" t="s">
        <v>98</v>
      </c>
      <c r="C184" s="28">
        <v>45</v>
      </c>
      <c r="D184" s="29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2.75" customHeight="1">
      <c r="A185" s="26" t="s">
        <v>199</v>
      </c>
      <c r="B185" s="27" t="s">
        <v>179</v>
      </c>
      <c r="C185" s="28">
        <v>35</v>
      </c>
      <c r="D185" s="29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2.75" customHeight="1">
      <c r="A186" s="26" t="s">
        <v>200</v>
      </c>
      <c r="B186" s="27" t="s">
        <v>164</v>
      </c>
      <c r="C186" s="28">
        <v>6</v>
      </c>
      <c r="D186" s="29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2.75" customHeight="1">
      <c r="A187" s="26" t="s">
        <v>201</v>
      </c>
      <c r="B187" s="27" t="s">
        <v>54</v>
      </c>
      <c r="C187" s="28">
        <v>100</v>
      </c>
      <c r="D187" s="29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2.75" customHeight="1">
      <c r="A188" s="26" t="s">
        <v>202</v>
      </c>
      <c r="B188" s="27" t="s">
        <v>54</v>
      </c>
      <c r="C188" s="28">
        <v>30</v>
      </c>
      <c r="D188" s="29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2.75" customHeight="1">
      <c r="A189" s="26" t="s">
        <v>203</v>
      </c>
      <c r="B189" s="27" t="s">
        <v>54</v>
      </c>
      <c r="C189" s="28">
        <v>33</v>
      </c>
      <c r="D189" s="29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2.75" customHeight="1">
      <c r="A190" s="26" t="s">
        <v>204</v>
      </c>
      <c r="B190" s="27" t="s">
        <v>54</v>
      </c>
      <c r="C190" s="28">
        <v>40</v>
      </c>
      <c r="D190" s="29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2.75" customHeight="1">
      <c r="A191" s="26" t="s">
        <v>205</v>
      </c>
      <c r="B191" s="27" t="s">
        <v>54</v>
      </c>
      <c r="C191" s="28">
        <v>180</v>
      </c>
      <c r="D191" s="29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2.75" customHeight="1">
      <c r="A192" s="26" t="s">
        <v>206</v>
      </c>
      <c r="B192" s="27" t="s">
        <v>54</v>
      </c>
      <c r="C192" s="28">
        <v>200</v>
      </c>
      <c r="D192" s="29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2.75" customHeight="1">
      <c r="A193" s="26" t="s">
        <v>207</v>
      </c>
      <c r="B193" s="27" t="s">
        <v>54</v>
      </c>
      <c r="C193" s="28">
        <v>250</v>
      </c>
      <c r="D193" s="29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2.75" customHeight="1">
      <c r="A194" s="26" t="s">
        <v>208</v>
      </c>
      <c r="B194" s="27" t="s">
        <v>54</v>
      </c>
      <c r="C194" s="28">
        <v>300</v>
      </c>
      <c r="D194" s="29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2.75" customHeight="1">
      <c r="A195" s="26" t="s">
        <v>209</v>
      </c>
      <c r="B195" s="27" t="s">
        <v>210</v>
      </c>
      <c r="C195" s="28">
        <v>270</v>
      </c>
      <c r="D195" s="29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2.75" customHeight="1">
      <c r="A196" s="26" t="s">
        <v>211</v>
      </c>
      <c r="B196" s="27" t="s">
        <v>54</v>
      </c>
      <c r="C196" s="28">
        <v>125</v>
      </c>
      <c r="D196" s="29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2.75" customHeight="1">
      <c r="A197" s="26" t="s">
        <v>211</v>
      </c>
      <c r="B197" s="27" t="s">
        <v>54</v>
      </c>
      <c r="C197" s="28">
        <v>160</v>
      </c>
      <c r="D197" s="29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2.75" customHeight="1">
      <c r="A198" s="26" t="s">
        <v>212</v>
      </c>
      <c r="B198" s="27" t="s">
        <v>58</v>
      </c>
      <c r="C198" s="28">
        <v>4</v>
      </c>
      <c r="D198" s="29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2.75" customHeight="1">
      <c r="A199" s="26" t="s">
        <v>213</v>
      </c>
      <c r="B199" s="27" t="s">
        <v>46</v>
      </c>
      <c r="C199" s="28">
        <v>59</v>
      </c>
      <c r="D199" s="29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2.75" customHeight="1">
      <c r="A200" s="26" t="s">
        <v>214</v>
      </c>
      <c r="B200" s="27" t="s">
        <v>46</v>
      </c>
      <c r="C200" s="28">
        <v>27</v>
      </c>
      <c r="D200" s="29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2.75" customHeight="1">
      <c r="A201" s="26" t="s">
        <v>215</v>
      </c>
      <c r="B201" s="27" t="s">
        <v>46</v>
      </c>
      <c r="C201" s="28">
        <v>53.76</v>
      </c>
      <c r="D201" s="29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2.75" customHeight="1">
      <c r="A202" s="26" t="s">
        <v>216</v>
      </c>
      <c r="B202" s="27" t="s">
        <v>54</v>
      </c>
      <c r="C202" s="28">
        <v>0.57999999999999996</v>
      </c>
      <c r="D202" s="29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2.75" customHeight="1">
      <c r="A203" s="26" t="s">
        <v>217</v>
      </c>
      <c r="B203" s="27" t="s">
        <v>54</v>
      </c>
      <c r="C203" s="28">
        <v>39</v>
      </c>
      <c r="D203" s="29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2.75" customHeight="1">
      <c r="A204" s="26" t="s">
        <v>218</v>
      </c>
      <c r="B204" s="27" t="s">
        <v>58</v>
      </c>
      <c r="C204" s="28">
        <v>3.26</v>
      </c>
      <c r="D204" s="29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2.75" customHeight="1">
      <c r="A205" s="26" t="s">
        <v>219</v>
      </c>
      <c r="B205" s="27" t="s">
        <v>46</v>
      </c>
      <c r="C205" s="28">
        <v>201.53</v>
      </c>
      <c r="D205" s="29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2.75" customHeight="1">
      <c r="A206" s="26" t="s">
        <v>220</v>
      </c>
      <c r="B206" s="27" t="s">
        <v>46</v>
      </c>
      <c r="C206" s="28">
        <v>165</v>
      </c>
      <c r="D206" s="29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2.75" customHeight="1">
      <c r="A207" s="26" t="s">
        <v>221</v>
      </c>
      <c r="B207" s="27" t="s">
        <v>54</v>
      </c>
      <c r="C207" s="28">
        <v>9.6300000000000008</v>
      </c>
      <c r="D207" s="29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2.75" customHeight="1">
      <c r="A208" s="26" t="s">
        <v>222</v>
      </c>
      <c r="B208" s="27" t="s">
        <v>46</v>
      </c>
      <c r="C208" s="28">
        <v>107.48</v>
      </c>
      <c r="D208" s="29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2.75" customHeight="1">
      <c r="A209" s="26" t="s">
        <v>223</v>
      </c>
      <c r="B209" s="27" t="s">
        <v>46</v>
      </c>
      <c r="C209" s="28">
        <v>123.78</v>
      </c>
      <c r="D209" s="29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2.75" customHeight="1">
      <c r="A210" s="26"/>
      <c r="B210" s="27"/>
      <c r="C210" s="34"/>
      <c r="D210" s="29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2.75" customHeight="1">
      <c r="A211" s="31" t="s">
        <v>224</v>
      </c>
      <c r="B211" s="32"/>
      <c r="C211" s="33"/>
      <c r="D211" s="29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2.75" customHeight="1">
      <c r="A212" s="35" t="s">
        <v>225</v>
      </c>
      <c r="B212" s="36" t="s">
        <v>19</v>
      </c>
      <c r="C212" s="37">
        <v>13.6</v>
      </c>
      <c r="D212" s="29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2.75" customHeight="1">
      <c r="A213" s="26" t="s">
        <v>226</v>
      </c>
      <c r="B213" s="27" t="s">
        <v>54</v>
      </c>
      <c r="C213" s="28">
        <v>1.35</v>
      </c>
      <c r="D213" s="29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2.75" customHeight="1">
      <c r="A214" s="26" t="s">
        <v>227</v>
      </c>
      <c r="B214" s="27" t="s">
        <v>54</v>
      </c>
      <c r="C214" s="28">
        <v>2.25</v>
      </c>
      <c r="D214" s="29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2.75" customHeight="1">
      <c r="A215" s="26" t="s">
        <v>228</v>
      </c>
      <c r="B215" s="27" t="s">
        <v>54</v>
      </c>
      <c r="C215" s="28">
        <v>69.98</v>
      </c>
      <c r="D215" s="29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2.75" customHeight="1">
      <c r="A216" s="26" t="s">
        <v>229</v>
      </c>
      <c r="B216" s="27" t="s">
        <v>54</v>
      </c>
      <c r="C216" s="28">
        <v>2.25</v>
      </c>
      <c r="D216" s="29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2.75" customHeight="1">
      <c r="A217" s="26" t="s">
        <v>230</v>
      </c>
      <c r="B217" s="27" t="s">
        <v>54</v>
      </c>
      <c r="C217" s="28">
        <v>49</v>
      </c>
      <c r="D217" s="29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2.75" customHeight="1">
      <c r="A218" s="26" t="s">
        <v>231</v>
      </c>
      <c r="B218" s="27" t="s">
        <v>54</v>
      </c>
      <c r="C218" s="28">
        <v>145</v>
      </c>
      <c r="D218" s="29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2.75" customHeight="1">
      <c r="A219" s="26" t="s">
        <v>232</v>
      </c>
      <c r="B219" s="27" t="s">
        <v>54</v>
      </c>
      <c r="C219" s="28">
        <v>112</v>
      </c>
      <c r="D219" s="29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2.75" customHeight="1">
      <c r="A220" s="26" t="s">
        <v>233</v>
      </c>
      <c r="B220" s="27" t="s">
        <v>54</v>
      </c>
      <c r="C220" s="28">
        <v>148</v>
      </c>
      <c r="D220" s="29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2.75" customHeight="1">
      <c r="A221" s="26" t="s">
        <v>234</v>
      </c>
      <c r="B221" s="27" t="s">
        <v>54</v>
      </c>
      <c r="C221" s="28">
        <v>215</v>
      </c>
      <c r="D221" s="29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2.75" customHeight="1">
      <c r="A222" s="26" t="s">
        <v>235</v>
      </c>
      <c r="B222" s="27" t="s">
        <v>54</v>
      </c>
      <c r="C222" s="28">
        <v>46.59</v>
      </c>
      <c r="D222" s="29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2.75" customHeight="1">
      <c r="A223" s="26" t="s">
        <v>236</v>
      </c>
      <c r="B223" s="27" t="s">
        <v>54</v>
      </c>
      <c r="C223" s="28">
        <v>28</v>
      </c>
      <c r="D223" s="29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2.75" customHeight="1">
      <c r="A224" s="26" t="s">
        <v>237</v>
      </c>
      <c r="B224" s="27" t="s">
        <v>54</v>
      </c>
      <c r="C224" s="28">
        <v>4</v>
      </c>
      <c r="D224" s="29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2.75" customHeight="1">
      <c r="A225" s="26" t="s">
        <v>238</v>
      </c>
      <c r="B225" s="27" t="s">
        <v>54</v>
      </c>
      <c r="C225" s="28">
        <v>4.8499999999999996</v>
      </c>
      <c r="D225" s="29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2.75" customHeight="1">
      <c r="A226" s="26" t="s">
        <v>239</v>
      </c>
      <c r="B226" s="27" t="s">
        <v>54</v>
      </c>
      <c r="C226" s="28">
        <v>34</v>
      </c>
      <c r="D226" s="29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2.75" customHeight="1">
      <c r="A227" s="26" t="s">
        <v>240</v>
      </c>
      <c r="B227" s="27" t="s">
        <v>54</v>
      </c>
      <c r="C227" s="28">
        <v>20</v>
      </c>
      <c r="D227" s="29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2.75" customHeight="1">
      <c r="A228" s="26" t="s">
        <v>241</v>
      </c>
      <c r="B228" s="27" t="s">
        <v>54</v>
      </c>
      <c r="C228" s="28">
        <v>99</v>
      </c>
      <c r="D228" s="29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2.75" customHeight="1">
      <c r="A229" s="26" t="s">
        <v>242</v>
      </c>
      <c r="B229" s="27" t="s">
        <v>54</v>
      </c>
      <c r="C229" s="28">
        <v>4</v>
      </c>
      <c r="D229" s="29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2.75" customHeight="1">
      <c r="A230" s="26" t="s">
        <v>243</v>
      </c>
      <c r="B230" s="27" t="s">
        <v>54</v>
      </c>
      <c r="C230" s="28">
        <v>95</v>
      </c>
      <c r="D230" s="29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2.75" customHeight="1">
      <c r="A231" s="26" t="s">
        <v>244</v>
      </c>
      <c r="B231" s="27" t="s">
        <v>54</v>
      </c>
      <c r="C231" s="28">
        <v>39.94</v>
      </c>
      <c r="D231" s="29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2.75" customHeight="1">
      <c r="A232" s="26" t="s">
        <v>245</v>
      </c>
      <c r="B232" s="27" t="s">
        <v>54</v>
      </c>
      <c r="C232" s="28">
        <v>9.3000000000000007</v>
      </c>
      <c r="D232" s="29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2.75" customHeight="1">
      <c r="A233" s="26" t="s">
        <v>247</v>
      </c>
      <c r="B233" s="27" t="s">
        <v>54</v>
      </c>
      <c r="C233" s="28">
        <v>3.5</v>
      </c>
      <c r="D233" s="29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2.75" customHeight="1">
      <c r="A234" s="26" t="s">
        <v>250</v>
      </c>
      <c r="B234" s="27" t="s">
        <v>54</v>
      </c>
      <c r="C234" s="28">
        <v>4</v>
      </c>
      <c r="D234" s="29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2.75" customHeight="1">
      <c r="A235" s="26" t="s">
        <v>251</v>
      </c>
      <c r="B235" s="27" t="s">
        <v>54</v>
      </c>
      <c r="C235" s="28">
        <v>4.9800000000000004</v>
      </c>
      <c r="D235" s="29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2.75" customHeight="1">
      <c r="A236" s="26" t="s">
        <v>252</v>
      </c>
      <c r="B236" s="27" t="s">
        <v>58</v>
      </c>
      <c r="C236" s="28">
        <v>0.06</v>
      </c>
      <c r="D236" s="29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2.75" customHeight="1">
      <c r="A237" s="26" t="s">
        <v>253</v>
      </c>
      <c r="B237" s="27" t="s">
        <v>54</v>
      </c>
      <c r="C237" s="28">
        <v>1.8</v>
      </c>
      <c r="D237" s="29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2.75" customHeight="1">
      <c r="A238" s="26" t="s">
        <v>255</v>
      </c>
      <c r="B238" s="27" t="s">
        <v>54</v>
      </c>
      <c r="C238" s="28">
        <v>0.55000000000000004</v>
      </c>
      <c r="D238" s="29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2.75" customHeight="1">
      <c r="A239" s="26" t="s">
        <v>256</v>
      </c>
      <c r="B239" s="27" t="s">
        <v>54</v>
      </c>
      <c r="C239" s="28">
        <v>0.45</v>
      </c>
      <c r="D239" s="29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2.75" customHeight="1">
      <c r="A240" s="26" t="s">
        <v>257</v>
      </c>
      <c r="B240" s="27" t="s">
        <v>54</v>
      </c>
      <c r="C240" s="28">
        <v>0.38</v>
      </c>
      <c r="D240" s="29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2.75" customHeight="1">
      <c r="A241" s="26" t="s">
        <v>258</v>
      </c>
      <c r="B241" s="27" t="s">
        <v>54</v>
      </c>
      <c r="C241" s="28">
        <v>0.5</v>
      </c>
      <c r="D241" s="29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2.75" customHeight="1">
      <c r="A242" s="26" t="s">
        <v>262</v>
      </c>
      <c r="B242" s="27" t="s">
        <v>54</v>
      </c>
      <c r="C242" s="28">
        <v>2.14</v>
      </c>
      <c r="D242" s="29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2.75" customHeight="1">
      <c r="A243" s="26" t="s">
        <v>263</v>
      </c>
      <c r="B243" s="27" t="s">
        <v>54</v>
      </c>
      <c r="C243" s="28">
        <v>1</v>
      </c>
      <c r="D243" s="29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2.75" customHeight="1">
      <c r="A244" s="26" t="s">
        <v>264</v>
      </c>
      <c r="B244" s="27" t="s">
        <v>54</v>
      </c>
      <c r="C244" s="28">
        <v>1.2</v>
      </c>
      <c r="D244" s="29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2.75" customHeight="1">
      <c r="A245" s="26" t="s">
        <v>265</v>
      </c>
      <c r="B245" s="27" t="s">
        <v>54</v>
      </c>
      <c r="C245" s="28">
        <v>1.5</v>
      </c>
      <c r="D245" s="29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2.75" customHeight="1">
      <c r="A246" s="26" t="s">
        <v>268</v>
      </c>
      <c r="B246" s="27" t="s">
        <v>54</v>
      </c>
      <c r="C246" s="28">
        <v>3.79</v>
      </c>
      <c r="D246" s="29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2.75" customHeight="1">
      <c r="A247" s="26" t="s">
        <v>269</v>
      </c>
      <c r="B247" s="27" t="s">
        <v>54</v>
      </c>
      <c r="C247" s="28">
        <v>2.5499999999999998</v>
      </c>
      <c r="D247" s="29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2.75" customHeight="1">
      <c r="A248" s="26" t="s">
        <v>270</v>
      </c>
      <c r="B248" s="27" t="s">
        <v>54</v>
      </c>
      <c r="C248" s="28">
        <v>82</v>
      </c>
      <c r="D248" s="29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2.75" customHeight="1">
      <c r="A249" s="26" t="s">
        <v>271</v>
      </c>
      <c r="B249" s="27" t="s">
        <v>54</v>
      </c>
      <c r="C249" s="28">
        <v>50</v>
      </c>
      <c r="D249" s="29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2.75" customHeight="1">
      <c r="A250" s="26" t="s">
        <v>273</v>
      </c>
      <c r="B250" s="27" t="s">
        <v>54</v>
      </c>
      <c r="C250" s="28">
        <v>38</v>
      </c>
      <c r="D250" s="29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2.75" customHeight="1">
      <c r="A251" s="26" t="s">
        <v>274</v>
      </c>
      <c r="B251" s="27" t="s">
        <v>54</v>
      </c>
      <c r="C251" s="28">
        <v>0.6</v>
      </c>
      <c r="D251" s="29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2.75" customHeight="1">
      <c r="A252" s="26" t="s">
        <v>275</v>
      </c>
      <c r="B252" s="27" t="s">
        <v>54</v>
      </c>
      <c r="C252" s="28">
        <v>0.5</v>
      </c>
      <c r="D252" s="29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2.75" customHeight="1">
      <c r="A253" s="26" t="s">
        <v>276</v>
      </c>
      <c r="B253" s="27" t="s">
        <v>54</v>
      </c>
      <c r="C253" s="28">
        <v>1</v>
      </c>
      <c r="D253" s="29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2.75" customHeight="1">
      <c r="A254" s="26" t="s">
        <v>277</v>
      </c>
      <c r="B254" s="27" t="s">
        <v>54</v>
      </c>
      <c r="C254" s="28">
        <v>1.1000000000000001</v>
      </c>
      <c r="D254" s="29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2.75" customHeight="1">
      <c r="A255" s="26" t="s">
        <v>278</v>
      </c>
      <c r="B255" s="27" t="s">
        <v>54</v>
      </c>
      <c r="C255" s="28">
        <v>1.55</v>
      </c>
      <c r="D255" s="29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2.75" customHeight="1">
      <c r="A256" s="26" t="s">
        <v>279</v>
      </c>
      <c r="B256" s="27" t="s">
        <v>54</v>
      </c>
      <c r="C256" s="28">
        <v>1.35</v>
      </c>
      <c r="D256" s="29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2.75" customHeight="1">
      <c r="A257" s="26" t="s">
        <v>280</v>
      </c>
      <c r="B257" s="27" t="s">
        <v>54</v>
      </c>
      <c r="C257" s="28">
        <v>8.5</v>
      </c>
      <c r="D257" s="29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2.75" customHeight="1">
      <c r="A258" s="26" t="s">
        <v>281</v>
      </c>
      <c r="B258" s="27" t="s">
        <v>54</v>
      </c>
      <c r="C258" s="28">
        <v>9</v>
      </c>
      <c r="D258" s="29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2.75" customHeight="1">
      <c r="A259" s="26" t="s">
        <v>282</v>
      </c>
      <c r="B259" s="27" t="s">
        <v>54</v>
      </c>
      <c r="C259" s="28">
        <v>8</v>
      </c>
      <c r="D259" s="29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2.75" customHeight="1">
      <c r="A260" s="26" t="s">
        <v>284</v>
      </c>
      <c r="B260" s="27" t="s">
        <v>54</v>
      </c>
      <c r="C260" s="28">
        <v>0.3</v>
      </c>
      <c r="D260" s="29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2.75" customHeight="1">
      <c r="A261" s="26" t="s">
        <v>285</v>
      </c>
      <c r="B261" s="27" t="s">
        <v>54</v>
      </c>
      <c r="C261" s="28">
        <v>13</v>
      </c>
      <c r="D261" s="29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2.75" customHeight="1">
      <c r="A262" s="26" t="s">
        <v>286</v>
      </c>
      <c r="B262" s="27" t="s">
        <v>54</v>
      </c>
      <c r="C262" s="28">
        <v>19</v>
      </c>
      <c r="D262" s="29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2.75" customHeight="1">
      <c r="A263" s="26" t="s">
        <v>287</v>
      </c>
      <c r="B263" s="27" t="s">
        <v>54</v>
      </c>
      <c r="C263" s="28">
        <v>13</v>
      </c>
      <c r="D263" s="29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2.75" customHeight="1">
      <c r="A264" s="26" t="s">
        <v>288</v>
      </c>
      <c r="B264" s="27" t="s">
        <v>54</v>
      </c>
      <c r="C264" s="28">
        <v>14.5</v>
      </c>
      <c r="D264" s="29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2.75" customHeight="1">
      <c r="A265" s="26" t="s">
        <v>289</v>
      </c>
      <c r="B265" s="27" t="s">
        <v>54</v>
      </c>
      <c r="C265" s="28">
        <v>57</v>
      </c>
      <c r="D265" s="29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2.75" customHeight="1">
      <c r="A266" s="26" t="s">
        <v>290</v>
      </c>
      <c r="B266" s="27" t="s">
        <v>54</v>
      </c>
      <c r="C266" s="28">
        <v>19.5</v>
      </c>
      <c r="D266" s="29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2.75" customHeight="1">
      <c r="A267" s="26" t="s">
        <v>291</v>
      </c>
      <c r="B267" s="27" t="s">
        <v>54</v>
      </c>
      <c r="C267" s="28">
        <v>5</v>
      </c>
      <c r="D267" s="29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2.75" customHeight="1">
      <c r="A268" s="26" t="s">
        <v>292</v>
      </c>
      <c r="B268" s="27" t="s">
        <v>54</v>
      </c>
      <c r="C268" s="28">
        <v>9.8000000000000007</v>
      </c>
      <c r="D268" s="29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2.75" customHeight="1">
      <c r="A269" s="26" t="s">
        <v>293</v>
      </c>
      <c r="B269" s="27" t="s">
        <v>54</v>
      </c>
      <c r="C269" s="28">
        <v>0.82</v>
      </c>
      <c r="D269" s="29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2.75" customHeight="1">
      <c r="A270" s="26" t="s">
        <v>294</v>
      </c>
      <c r="B270" s="27" t="s">
        <v>54</v>
      </c>
      <c r="C270" s="28">
        <v>0.75</v>
      </c>
      <c r="D270" s="29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12.75" customHeight="1">
      <c r="A271" s="26" t="s">
        <v>295</v>
      </c>
      <c r="B271" s="27" t="s">
        <v>54</v>
      </c>
      <c r="C271" s="28">
        <v>4.25</v>
      </c>
      <c r="D271" s="29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12.75" customHeight="1">
      <c r="A272" s="26" t="s">
        <v>296</v>
      </c>
      <c r="B272" s="27" t="s">
        <v>58</v>
      </c>
      <c r="C272" s="28">
        <v>1.1499999999999999</v>
      </c>
      <c r="D272" s="29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12.75" customHeight="1">
      <c r="A273" s="26" t="s">
        <v>297</v>
      </c>
      <c r="B273" s="27" t="s">
        <v>58</v>
      </c>
      <c r="C273" s="28">
        <v>1.25</v>
      </c>
      <c r="D273" s="29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12.75" customHeight="1">
      <c r="A274" s="26" t="s">
        <v>298</v>
      </c>
      <c r="B274" s="27" t="s">
        <v>58</v>
      </c>
      <c r="C274" s="28">
        <v>2.25</v>
      </c>
      <c r="D274" s="29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12.75" customHeight="1">
      <c r="A275" s="26" t="s">
        <v>299</v>
      </c>
      <c r="B275" s="27" t="s">
        <v>58</v>
      </c>
      <c r="C275" s="28">
        <v>2.5499999999999998</v>
      </c>
      <c r="D275" s="29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12.75" customHeight="1">
      <c r="A276" s="26" t="s">
        <v>300</v>
      </c>
      <c r="B276" s="27" t="s">
        <v>58</v>
      </c>
      <c r="C276" s="28">
        <v>5</v>
      </c>
      <c r="D276" s="29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12.75" customHeight="1">
      <c r="A277" s="26" t="s">
        <v>301</v>
      </c>
      <c r="B277" s="27" t="s">
        <v>58</v>
      </c>
      <c r="C277" s="28">
        <v>5.5</v>
      </c>
      <c r="D277" s="29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12.75" customHeight="1">
      <c r="A278" s="26" t="s">
        <v>302</v>
      </c>
      <c r="B278" s="27" t="s">
        <v>58</v>
      </c>
      <c r="C278" s="28">
        <v>9.9499999999999993</v>
      </c>
      <c r="D278" s="29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12.75" customHeight="1">
      <c r="A279" s="26" t="s">
        <v>303</v>
      </c>
      <c r="B279" s="27" t="s">
        <v>58</v>
      </c>
      <c r="C279" s="28">
        <v>4.67</v>
      </c>
      <c r="D279" s="29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12.75" customHeight="1">
      <c r="A280" s="26" t="s">
        <v>304</v>
      </c>
      <c r="B280" s="27" t="s">
        <v>58</v>
      </c>
      <c r="C280" s="28">
        <v>2.36</v>
      </c>
      <c r="D280" s="29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12.75" customHeight="1">
      <c r="A281" s="26" t="s">
        <v>305</v>
      </c>
      <c r="B281" s="27" t="s">
        <v>58</v>
      </c>
      <c r="C281" s="28">
        <v>5.24</v>
      </c>
      <c r="D281" s="29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12.75" customHeight="1">
      <c r="A282" s="26" t="s">
        <v>306</v>
      </c>
      <c r="B282" s="27" t="s">
        <v>58</v>
      </c>
      <c r="C282" s="28">
        <v>15.12</v>
      </c>
      <c r="D282" s="29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12.75" customHeight="1">
      <c r="A283" s="26" t="s">
        <v>307</v>
      </c>
      <c r="B283" s="27" t="s">
        <v>58</v>
      </c>
      <c r="C283" s="28">
        <v>18.46</v>
      </c>
      <c r="D283" s="29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12.75" customHeight="1">
      <c r="A284" s="26" t="s">
        <v>308</v>
      </c>
      <c r="B284" s="27" t="s">
        <v>58</v>
      </c>
      <c r="C284" s="28">
        <v>26.32</v>
      </c>
      <c r="D284" s="29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12.75" customHeight="1">
      <c r="A285" s="26" t="s">
        <v>309</v>
      </c>
      <c r="B285" s="27" t="s">
        <v>58</v>
      </c>
      <c r="C285" s="28">
        <v>33.5</v>
      </c>
      <c r="D285" s="29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12.75" customHeight="1">
      <c r="A286" s="26" t="s">
        <v>310</v>
      </c>
      <c r="B286" s="27" t="s">
        <v>54</v>
      </c>
      <c r="C286" s="28">
        <v>9.1999999999999993</v>
      </c>
      <c r="D286" s="29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12.75" customHeight="1">
      <c r="A287" s="26" t="s">
        <v>311</v>
      </c>
      <c r="B287" s="27" t="s">
        <v>54</v>
      </c>
      <c r="C287" s="28">
        <v>13</v>
      </c>
      <c r="D287" s="29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12.75" customHeight="1">
      <c r="A288" s="26" t="s">
        <v>312</v>
      </c>
      <c r="B288" s="27" t="s">
        <v>54</v>
      </c>
      <c r="C288" s="28">
        <v>22</v>
      </c>
      <c r="D288" s="29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12.75" customHeight="1">
      <c r="A289" s="26" t="s">
        <v>313</v>
      </c>
      <c r="B289" s="27" t="s">
        <v>54</v>
      </c>
      <c r="C289" s="28">
        <v>1.3</v>
      </c>
      <c r="D289" s="29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12.75" customHeight="1">
      <c r="A290" s="26" t="s">
        <v>314</v>
      </c>
      <c r="B290" s="27" t="s">
        <v>54</v>
      </c>
      <c r="C290" s="28">
        <v>5.79</v>
      </c>
      <c r="D290" s="29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12.75" customHeight="1">
      <c r="A291" s="26" t="s">
        <v>315</v>
      </c>
      <c r="B291" s="27" t="s">
        <v>54</v>
      </c>
      <c r="C291" s="28">
        <v>0.25</v>
      </c>
      <c r="D291" s="29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12.75" customHeight="1">
      <c r="A292" s="26" t="s">
        <v>316</v>
      </c>
      <c r="B292" s="27" t="s">
        <v>54</v>
      </c>
      <c r="C292" s="28">
        <v>0.27</v>
      </c>
      <c r="D292" s="29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12.75" customHeight="1">
      <c r="A293" s="26" t="s">
        <v>317</v>
      </c>
      <c r="B293" s="27" t="s">
        <v>164</v>
      </c>
      <c r="C293" s="28">
        <v>10.42</v>
      </c>
      <c r="D293" s="29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12.75" customHeight="1">
      <c r="A294" s="26" t="s">
        <v>319</v>
      </c>
      <c r="B294" s="27" t="s">
        <v>54</v>
      </c>
      <c r="C294" s="28">
        <v>0.17</v>
      </c>
      <c r="D294" s="29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12.75" customHeight="1">
      <c r="A295" s="26" t="s">
        <v>320</v>
      </c>
      <c r="B295" s="27" t="s">
        <v>54</v>
      </c>
      <c r="C295" s="28">
        <v>11.35</v>
      </c>
      <c r="D295" s="29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12.75" customHeight="1">
      <c r="A296" s="26" t="s">
        <v>321</v>
      </c>
      <c r="B296" s="27" t="s">
        <v>54</v>
      </c>
      <c r="C296" s="28">
        <v>12</v>
      </c>
      <c r="D296" s="29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12.75" customHeight="1">
      <c r="A297" s="26" t="s">
        <v>322</v>
      </c>
      <c r="B297" s="27" t="s">
        <v>54</v>
      </c>
      <c r="C297" s="28">
        <v>8.5</v>
      </c>
      <c r="D297" s="29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12.75" customHeight="1">
      <c r="A298" s="26" t="s">
        <v>323</v>
      </c>
      <c r="B298" s="27" t="s">
        <v>54</v>
      </c>
      <c r="C298" s="28">
        <v>2.79</v>
      </c>
      <c r="D298" s="29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12.75" customHeight="1">
      <c r="A299" s="26" t="s">
        <v>324</v>
      </c>
      <c r="B299" s="27" t="s">
        <v>54</v>
      </c>
      <c r="C299" s="28">
        <v>1.19</v>
      </c>
      <c r="D299" s="29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12.75" customHeight="1">
      <c r="A300" s="26" t="s">
        <v>325</v>
      </c>
      <c r="B300" s="27" t="s">
        <v>54</v>
      </c>
      <c r="C300" s="28">
        <v>0.2</v>
      </c>
      <c r="D300" s="29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12.75" customHeight="1">
      <c r="A301" s="26" t="s">
        <v>326</v>
      </c>
      <c r="B301" s="27" t="s">
        <v>54</v>
      </c>
      <c r="C301" s="28">
        <v>0.27</v>
      </c>
      <c r="D301" s="29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12.75" customHeight="1">
      <c r="A302" s="26" t="s">
        <v>327</v>
      </c>
      <c r="B302" s="27" t="s">
        <v>54</v>
      </c>
      <c r="C302" s="28">
        <v>1.74</v>
      </c>
      <c r="D302" s="29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12.75" customHeight="1">
      <c r="A303" s="26" t="s">
        <v>328</v>
      </c>
      <c r="B303" s="27" t="s">
        <v>54</v>
      </c>
      <c r="C303" s="28">
        <v>1.4</v>
      </c>
      <c r="D303" s="29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12.75" customHeight="1">
      <c r="A304" s="26" t="s">
        <v>329</v>
      </c>
      <c r="B304" s="27" t="s">
        <v>126</v>
      </c>
      <c r="C304" s="28">
        <v>1.87</v>
      </c>
      <c r="D304" s="29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12.75" customHeight="1">
      <c r="A305" s="26" t="s">
        <v>330</v>
      </c>
      <c r="B305" s="27" t="s">
        <v>54</v>
      </c>
      <c r="C305" s="28">
        <v>3.24</v>
      </c>
      <c r="D305" s="29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12.75" customHeight="1">
      <c r="A306" s="26" t="s">
        <v>331</v>
      </c>
      <c r="B306" s="27" t="s">
        <v>54</v>
      </c>
      <c r="C306" s="28">
        <v>27.28</v>
      </c>
      <c r="D306" s="29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12.75" customHeight="1">
      <c r="A307" s="26" t="s">
        <v>332</v>
      </c>
      <c r="B307" s="27" t="s">
        <v>54</v>
      </c>
      <c r="C307" s="28">
        <v>5.99</v>
      </c>
      <c r="D307" s="29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12.75" customHeight="1">
      <c r="A308" s="26" t="s">
        <v>333</v>
      </c>
      <c r="B308" s="27" t="s">
        <v>54</v>
      </c>
      <c r="C308" s="28">
        <v>9.73</v>
      </c>
      <c r="D308" s="29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12.75" customHeight="1">
      <c r="A309" s="26" t="s">
        <v>334</v>
      </c>
      <c r="B309" s="27" t="s">
        <v>54</v>
      </c>
      <c r="C309" s="28">
        <v>2.95</v>
      </c>
      <c r="D309" s="29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12.75" customHeight="1">
      <c r="A310" s="26" t="s">
        <v>335</v>
      </c>
      <c r="B310" s="27" t="s">
        <v>54</v>
      </c>
      <c r="C310" s="28">
        <v>1.39</v>
      </c>
      <c r="D310" s="29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12.75" customHeight="1">
      <c r="A311" s="26"/>
      <c r="B311" s="27"/>
      <c r="C311" s="34"/>
      <c r="D311" s="29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12.75" customHeight="1">
      <c r="A312" s="31" t="s">
        <v>336</v>
      </c>
      <c r="B312" s="32"/>
      <c r="C312" s="33"/>
      <c r="D312" s="29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12.75" customHeight="1">
      <c r="A313" s="26" t="s">
        <v>337</v>
      </c>
      <c r="B313" s="27" t="s">
        <v>54</v>
      </c>
      <c r="C313" s="28">
        <v>0.6</v>
      </c>
      <c r="D313" s="29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12.75" customHeight="1">
      <c r="A314" s="26" t="s">
        <v>338</v>
      </c>
      <c r="B314" s="27" t="s">
        <v>54</v>
      </c>
      <c r="C314" s="28">
        <v>53</v>
      </c>
      <c r="D314" s="29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12.75" customHeight="1">
      <c r="A315" s="26" t="s">
        <v>339</v>
      </c>
      <c r="B315" s="27" t="s">
        <v>54</v>
      </c>
      <c r="C315" s="28">
        <v>6</v>
      </c>
      <c r="D315" s="29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12.75" hidden="1" customHeight="1">
      <c r="A316" s="26" t="s">
        <v>340</v>
      </c>
      <c r="B316" s="27" t="s">
        <v>54</v>
      </c>
      <c r="C316" s="28">
        <v>6.3</v>
      </c>
      <c r="D316" s="29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12.75" customHeight="1">
      <c r="A317" s="26" t="s">
        <v>341</v>
      </c>
      <c r="B317" s="27" t="s">
        <v>58</v>
      </c>
      <c r="C317" s="28">
        <v>0.99</v>
      </c>
      <c r="D317" s="29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12.75" customHeight="1">
      <c r="A318" s="26" t="s">
        <v>342</v>
      </c>
      <c r="B318" s="27" t="s">
        <v>58</v>
      </c>
      <c r="C318" s="28">
        <v>1.05</v>
      </c>
      <c r="D318" s="29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12.75" customHeight="1">
      <c r="A319" s="26" t="s">
        <v>343</v>
      </c>
      <c r="B319" s="27" t="s">
        <v>54</v>
      </c>
      <c r="C319" s="28">
        <v>8</v>
      </c>
      <c r="D319" s="29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12.75" customHeight="1">
      <c r="A320" s="26" t="s">
        <v>344</v>
      </c>
      <c r="B320" s="27" t="s">
        <v>54</v>
      </c>
      <c r="C320" s="28">
        <v>42</v>
      </c>
      <c r="D320" s="29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12.75" customHeight="1">
      <c r="A321" s="26" t="s">
        <v>345</v>
      </c>
      <c r="B321" s="27" t="s">
        <v>54</v>
      </c>
      <c r="C321" s="28">
        <v>0.4</v>
      </c>
      <c r="D321" s="29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12.75" customHeight="1">
      <c r="A322" s="26" t="s">
        <v>346</v>
      </c>
      <c r="B322" s="27" t="s">
        <v>54</v>
      </c>
      <c r="C322" s="28">
        <v>4</v>
      </c>
      <c r="D322" s="38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12.75" customHeight="1">
      <c r="A323" s="26" t="s">
        <v>347</v>
      </c>
      <c r="B323" s="27" t="s">
        <v>54</v>
      </c>
      <c r="C323" s="28">
        <v>2.6</v>
      </c>
      <c r="D323" s="29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12.75" customHeight="1">
      <c r="A324" s="26" t="s">
        <v>348</v>
      </c>
      <c r="B324" s="27" t="s">
        <v>54</v>
      </c>
      <c r="C324" s="28">
        <v>1.96</v>
      </c>
      <c r="D324" s="29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12.75" customHeight="1">
      <c r="A325" s="26" t="s">
        <v>349</v>
      </c>
      <c r="B325" s="27" t="s">
        <v>54</v>
      </c>
      <c r="C325" s="28">
        <v>0.3</v>
      </c>
      <c r="D325" s="29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12.75" customHeight="1">
      <c r="A326" s="26" t="s">
        <v>350</v>
      </c>
      <c r="B326" s="27" t="s">
        <v>54</v>
      </c>
      <c r="C326" s="28">
        <v>0.28999999999999998</v>
      </c>
      <c r="D326" s="29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15" customHeight="1">
      <c r="A327" s="26" t="s">
        <v>351</v>
      </c>
      <c r="B327" s="27" t="s">
        <v>54</v>
      </c>
      <c r="C327" s="28">
        <v>27</v>
      </c>
      <c r="D327" s="29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12.75" customHeight="1">
      <c r="A328" s="26" t="s">
        <v>352</v>
      </c>
      <c r="B328" s="27" t="s">
        <v>58</v>
      </c>
      <c r="C328" s="28">
        <v>0.9</v>
      </c>
      <c r="D328" s="29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12.75" customHeight="1">
      <c r="A329" s="26" t="s">
        <v>353</v>
      </c>
      <c r="B329" s="27" t="s">
        <v>54</v>
      </c>
      <c r="C329" s="28">
        <v>1.1000000000000001</v>
      </c>
      <c r="D329" s="29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12.75" customHeight="1">
      <c r="A330" s="26" t="s">
        <v>354</v>
      </c>
      <c r="B330" s="27" t="s">
        <v>54</v>
      </c>
      <c r="C330" s="28">
        <v>0.87</v>
      </c>
      <c r="D330" s="29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12.75" customHeight="1">
      <c r="A331" s="26" t="s">
        <v>355</v>
      </c>
      <c r="B331" s="27" t="s">
        <v>54</v>
      </c>
      <c r="C331" s="28">
        <v>4.8</v>
      </c>
      <c r="D331" s="29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12.75" customHeight="1">
      <c r="A332" s="26" t="s">
        <v>356</v>
      </c>
      <c r="B332" s="27" t="s">
        <v>58</v>
      </c>
      <c r="C332" s="28">
        <v>0.7</v>
      </c>
      <c r="D332" s="29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12.75" customHeight="1">
      <c r="A333" s="26" t="s">
        <v>357</v>
      </c>
      <c r="B333" s="27" t="s">
        <v>58</v>
      </c>
      <c r="C333" s="28">
        <v>0.8</v>
      </c>
      <c r="D333" s="29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12.75" customHeight="1">
      <c r="A334" s="26" t="s">
        <v>358</v>
      </c>
      <c r="B334" s="27" t="s">
        <v>58</v>
      </c>
      <c r="C334" s="28">
        <v>0.5</v>
      </c>
      <c r="D334" s="29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12.75" customHeight="1">
      <c r="A335" s="26" t="s">
        <v>360</v>
      </c>
      <c r="B335" s="27" t="s">
        <v>58</v>
      </c>
      <c r="C335" s="28">
        <v>1.24</v>
      </c>
      <c r="D335" s="29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12.75" customHeight="1">
      <c r="A336" s="26" t="s">
        <v>361</v>
      </c>
      <c r="B336" s="27" t="s">
        <v>58</v>
      </c>
      <c r="C336" s="28">
        <v>1.1000000000000001</v>
      </c>
      <c r="D336" s="29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12.75" customHeight="1">
      <c r="A337" s="26" t="s">
        <v>362</v>
      </c>
      <c r="B337" s="27" t="s">
        <v>58</v>
      </c>
      <c r="C337" s="28">
        <v>0.17</v>
      </c>
      <c r="D337" s="29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12.75" customHeight="1">
      <c r="A338" s="26" t="s">
        <v>366</v>
      </c>
      <c r="B338" s="27" t="s">
        <v>58</v>
      </c>
      <c r="C338" s="28">
        <v>0.38</v>
      </c>
      <c r="D338" s="29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12.75" customHeight="1">
      <c r="A339" s="26" t="s">
        <v>367</v>
      </c>
      <c r="B339" s="27" t="s">
        <v>58</v>
      </c>
      <c r="C339" s="28">
        <v>0.6</v>
      </c>
      <c r="D339" s="29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12.75" customHeight="1">
      <c r="A340" s="26" t="s">
        <v>368</v>
      </c>
      <c r="B340" s="27" t="s">
        <v>58</v>
      </c>
      <c r="C340" s="37">
        <v>0.45</v>
      </c>
      <c r="D340" s="29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12.75" customHeight="1">
      <c r="A341" s="26" t="s">
        <v>369</v>
      </c>
      <c r="B341" s="27" t="s">
        <v>58</v>
      </c>
      <c r="C341" s="28">
        <v>0.99</v>
      </c>
      <c r="D341" s="29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12.75" customHeight="1">
      <c r="A342" s="26" t="s">
        <v>372</v>
      </c>
      <c r="B342" s="27" t="s">
        <v>58</v>
      </c>
      <c r="C342" s="28">
        <v>0.32</v>
      </c>
      <c r="D342" s="29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12.75" customHeight="1">
      <c r="A343" s="26" t="s">
        <v>373</v>
      </c>
      <c r="B343" s="27" t="s">
        <v>58</v>
      </c>
      <c r="C343" s="28">
        <v>0.27</v>
      </c>
      <c r="D343" s="29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12.75" customHeight="1">
      <c r="A344" s="26" t="s">
        <v>374</v>
      </c>
      <c r="B344" s="27" t="s">
        <v>58</v>
      </c>
      <c r="C344" s="28">
        <v>0.35</v>
      </c>
      <c r="D344" s="29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12.75" customHeight="1">
      <c r="A345" s="26" t="s">
        <v>375</v>
      </c>
      <c r="B345" s="27" t="s">
        <v>54</v>
      </c>
      <c r="C345" s="28">
        <v>9.9</v>
      </c>
      <c r="D345" s="29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12.75" customHeight="1">
      <c r="A346" s="26" t="s">
        <v>378</v>
      </c>
      <c r="B346" s="27" t="s">
        <v>54</v>
      </c>
      <c r="C346" s="28">
        <v>4</v>
      </c>
      <c r="D346" s="29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12.75" customHeight="1">
      <c r="A347" s="26" t="s">
        <v>379</v>
      </c>
      <c r="B347" s="27" t="s">
        <v>54</v>
      </c>
      <c r="C347" s="28">
        <v>6.09</v>
      </c>
      <c r="D347" s="29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12.75" customHeight="1">
      <c r="A348" s="26" t="s">
        <v>380</v>
      </c>
      <c r="B348" s="27" t="s">
        <v>54</v>
      </c>
      <c r="C348" s="28">
        <v>1.9</v>
      </c>
      <c r="D348" s="29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12.75" customHeight="1">
      <c r="A349" s="26" t="s">
        <v>381</v>
      </c>
      <c r="B349" s="27" t="s">
        <v>54</v>
      </c>
      <c r="C349" s="28">
        <v>4.45</v>
      </c>
      <c r="D349" s="29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12.75" customHeight="1">
      <c r="A350" s="26" t="s">
        <v>382</v>
      </c>
      <c r="B350" s="27" t="s">
        <v>54</v>
      </c>
      <c r="C350" s="28">
        <v>16</v>
      </c>
      <c r="D350" s="29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12.75" customHeight="1">
      <c r="A351" s="26" t="s">
        <v>383</v>
      </c>
      <c r="B351" s="27" t="s">
        <v>54</v>
      </c>
      <c r="C351" s="28">
        <v>15</v>
      </c>
      <c r="D351" s="29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12.75" customHeight="1">
      <c r="A352" s="26" t="s">
        <v>384</v>
      </c>
      <c r="B352" s="27" t="s">
        <v>54</v>
      </c>
      <c r="C352" s="28">
        <v>7</v>
      </c>
      <c r="D352" s="29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12.75" customHeight="1">
      <c r="A353" s="26" t="s">
        <v>385</v>
      </c>
      <c r="B353" s="27" t="s">
        <v>54</v>
      </c>
      <c r="C353" s="28">
        <v>9</v>
      </c>
      <c r="D353" s="29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12.75" customHeight="1">
      <c r="A354" s="26" t="s">
        <v>386</v>
      </c>
      <c r="B354" s="27" t="s">
        <v>54</v>
      </c>
      <c r="C354" s="28">
        <v>8</v>
      </c>
      <c r="D354" s="29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12.75" customHeight="1">
      <c r="A355" s="26" t="s">
        <v>387</v>
      </c>
      <c r="B355" s="27" t="s">
        <v>54</v>
      </c>
      <c r="C355" s="28">
        <v>16</v>
      </c>
      <c r="D355" s="29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12.75" customHeight="1">
      <c r="A356" s="26" t="s">
        <v>388</v>
      </c>
      <c r="B356" s="27" t="s">
        <v>54</v>
      </c>
      <c r="C356" s="28">
        <v>32</v>
      </c>
      <c r="D356" s="29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12.75" customHeight="1">
      <c r="A357" s="26" t="s">
        <v>389</v>
      </c>
      <c r="B357" s="27" t="s">
        <v>54</v>
      </c>
      <c r="C357" s="28">
        <v>6.9</v>
      </c>
      <c r="D357" s="29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12.75" customHeight="1">
      <c r="A358" s="26" t="s">
        <v>390</v>
      </c>
      <c r="B358" s="27" t="s">
        <v>54</v>
      </c>
      <c r="C358" s="28">
        <v>38.9</v>
      </c>
      <c r="D358" s="29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5.5" customHeight="1">
      <c r="A359" s="41" t="s">
        <v>391</v>
      </c>
      <c r="B359" s="27" t="s">
        <v>54</v>
      </c>
      <c r="C359" s="28">
        <v>439.6</v>
      </c>
      <c r="D359" s="29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12.75" customHeight="1">
      <c r="A360" s="26" t="s">
        <v>392</v>
      </c>
      <c r="B360" s="27" t="s">
        <v>54</v>
      </c>
      <c r="C360" s="28">
        <v>32</v>
      </c>
      <c r="D360" s="29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12.75" customHeight="1">
      <c r="A361" s="26" t="s">
        <v>393</v>
      </c>
      <c r="B361" s="27" t="s">
        <v>54</v>
      </c>
      <c r="C361" s="28">
        <v>42</v>
      </c>
      <c r="D361" s="29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12.75" customHeight="1">
      <c r="A362" s="26" t="s">
        <v>394</v>
      </c>
      <c r="B362" s="27" t="s">
        <v>54</v>
      </c>
      <c r="C362" s="28">
        <v>308</v>
      </c>
      <c r="D362" s="29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12.75" customHeight="1">
      <c r="A363" s="26" t="s">
        <v>395</v>
      </c>
      <c r="B363" s="27" t="s">
        <v>54</v>
      </c>
      <c r="C363" s="28">
        <v>11</v>
      </c>
      <c r="D363" s="29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12.75" customHeight="1">
      <c r="A364" s="26" t="s">
        <v>396</v>
      </c>
      <c r="B364" s="27" t="s">
        <v>54</v>
      </c>
      <c r="C364" s="28">
        <v>18</v>
      </c>
      <c r="D364" s="29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12.75" customHeight="1">
      <c r="A365" s="26" t="s">
        <v>397</v>
      </c>
      <c r="B365" s="27" t="s">
        <v>54</v>
      </c>
      <c r="C365" s="28">
        <v>35</v>
      </c>
      <c r="D365" s="29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12.75" customHeight="1">
      <c r="A366" s="26" t="s">
        <v>398</v>
      </c>
      <c r="B366" s="27" t="s">
        <v>54</v>
      </c>
      <c r="C366" s="28">
        <v>42</v>
      </c>
      <c r="D366" s="29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12.75" customHeight="1">
      <c r="A367" s="26" t="s">
        <v>399</v>
      </c>
      <c r="B367" s="27" t="s">
        <v>54</v>
      </c>
      <c r="C367" s="28">
        <v>45</v>
      </c>
      <c r="D367" s="29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12.75" customHeight="1">
      <c r="A368" s="26" t="s">
        <v>400</v>
      </c>
      <c r="B368" s="27" t="s">
        <v>54</v>
      </c>
      <c r="C368" s="28">
        <v>6.25</v>
      </c>
      <c r="D368" s="29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12.75" customHeight="1">
      <c r="A369" s="26" t="s">
        <v>401</v>
      </c>
      <c r="B369" s="27" t="s">
        <v>54</v>
      </c>
      <c r="C369" s="28">
        <v>18</v>
      </c>
      <c r="D369" s="29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12.75" customHeight="1">
      <c r="A370" s="26" t="s">
        <v>402</v>
      </c>
      <c r="B370" s="27" t="s">
        <v>54</v>
      </c>
      <c r="C370" s="28">
        <v>0.4</v>
      </c>
      <c r="D370" s="29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12.75" customHeight="1">
      <c r="A371" s="26" t="s">
        <v>403</v>
      </c>
      <c r="B371" s="27" t="s">
        <v>404</v>
      </c>
      <c r="C371" s="28">
        <v>0.35</v>
      </c>
      <c r="D371" s="29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12.75" customHeight="1">
      <c r="A372" s="26" t="s">
        <v>405</v>
      </c>
      <c r="B372" s="27" t="s">
        <v>54</v>
      </c>
      <c r="C372" s="28">
        <v>0.35</v>
      </c>
      <c r="D372" s="29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12.75" customHeight="1">
      <c r="A373" s="26" t="s">
        <v>406</v>
      </c>
      <c r="B373" s="27" t="s">
        <v>54</v>
      </c>
      <c r="C373" s="28">
        <v>6.2</v>
      </c>
      <c r="D373" s="29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12.75" customHeight="1">
      <c r="A374" s="26" t="s">
        <v>407</v>
      </c>
      <c r="B374" s="27" t="s">
        <v>54</v>
      </c>
      <c r="C374" s="28">
        <v>5</v>
      </c>
      <c r="D374" s="29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12.75" customHeight="1">
      <c r="A375" s="26" t="s">
        <v>408</v>
      </c>
      <c r="B375" s="27" t="s">
        <v>54</v>
      </c>
      <c r="C375" s="28">
        <v>25</v>
      </c>
      <c r="D375" s="29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12.75" customHeight="1">
      <c r="A376" s="26" t="s">
        <v>409</v>
      </c>
      <c r="B376" s="27" t="s">
        <v>54</v>
      </c>
      <c r="C376" s="28">
        <v>3.35</v>
      </c>
      <c r="D376" s="29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12.75" customHeight="1">
      <c r="A377" s="26" t="s">
        <v>410</v>
      </c>
      <c r="B377" s="27" t="s">
        <v>54</v>
      </c>
      <c r="C377" s="28">
        <v>1.04</v>
      </c>
      <c r="D377" s="29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12.75" customHeight="1">
      <c r="A378" s="26" t="s">
        <v>411</v>
      </c>
      <c r="B378" s="27" t="s">
        <v>54</v>
      </c>
      <c r="C378" s="28">
        <v>25</v>
      </c>
      <c r="D378" s="29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12.75" customHeight="1">
      <c r="A379" s="26"/>
      <c r="B379" s="27"/>
      <c r="C379" s="34"/>
      <c r="D379" s="29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12.75" customHeight="1">
      <c r="A380" s="31" t="s">
        <v>412</v>
      </c>
      <c r="B380" s="32"/>
      <c r="C380" s="33"/>
      <c r="D380" s="29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12.75" customHeight="1">
      <c r="A381" s="26" t="s">
        <v>413</v>
      </c>
      <c r="B381" s="27" t="s">
        <v>414</v>
      </c>
      <c r="C381" s="28">
        <v>354.2</v>
      </c>
      <c r="D381" s="29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12.75" customHeight="1">
      <c r="A382" s="26" t="s">
        <v>415</v>
      </c>
      <c r="B382" s="27" t="s">
        <v>137</v>
      </c>
      <c r="C382" s="28">
        <v>2.5</v>
      </c>
      <c r="D382" s="29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12.75" customHeight="1">
      <c r="A383" s="26" t="s">
        <v>416</v>
      </c>
      <c r="B383" s="27" t="s">
        <v>414</v>
      </c>
      <c r="C383" s="28">
        <v>50</v>
      </c>
      <c r="D383" s="29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12.75" customHeight="1">
      <c r="A384" s="26" t="s">
        <v>417</v>
      </c>
      <c r="B384" s="27" t="s">
        <v>414</v>
      </c>
      <c r="C384" s="28">
        <v>40</v>
      </c>
      <c r="D384" s="29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12.75" customHeight="1">
      <c r="A385" s="26" t="s">
        <v>418</v>
      </c>
      <c r="B385" s="27" t="s">
        <v>54</v>
      </c>
      <c r="C385" s="28">
        <v>65</v>
      </c>
      <c r="D385" s="29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12.75" customHeight="1">
      <c r="A386" s="26" t="s">
        <v>419</v>
      </c>
      <c r="B386" s="27" t="s">
        <v>54</v>
      </c>
      <c r="C386" s="28">
        <v>80</v>
      </c>
      <c r="D386" s="29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12.75" customHeight="1">
      <c r="A387" s="26" t="s">
        <v>420</v>
      </c>
      <c r="B387" s="27" t="s">
        <v>421</v>
      </c>
      <c r="C387" s="28">
        <v>0.14000000000000001</v>
      </c>
      <c r="D387" s="29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12.75" customHeight="1">
      <c r="A388" s="26" t="s">
        <v>422</v>
      </c>
      <c r="B388" s="27" t="s">
        <v>54</v>
      </c>
      <c r="C388" s="28">
        <v>60</v>
      </c>
      <c r="D388" s="29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12.75" customHeight="1">
      <c r="A389" s="26" t="s">
        <v>423</v>
      </c>
      <c r="B389" s="27" t="s">
        <v>54</v>
      </c>
      <c r="C389" s="28">
        <v>60</v>
      </c>
      <c r="D389" s="29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12.75" customHeight="1">
      <c r="A390" s="26" t="s">
        <v>425</v>
      </c>
      <c r="B390" s="27" t="s">
        <v>426</v>
      </c>
      <c r="C390" s="28">
        <v>200</v>
      </c>
      <c r="D390" s="29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12.75" customHeight="1">
      <c r="A391" s="26" t="s">
        <v>427</v>
      </c>
      <c r="B391" s="27" t="s">
        <v>46</v>
      </c>
      <c r="C391" s="28">
        <v>1</v>
      </c>
      <c r="D391" s="29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12.75" customHeight="1">
      <c r="A392" s="26" t="s">
        <v>428</v>
      </c>
      <c r="B392" s="27" t="s">
        <v>137</v>
      </c>
      <c r="C392" s="28">
        <v>17.55</v>
      </c>
      <c r="D392" s="29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12.75" customHeight="1">
      <c r="A393" s="26" t="s">
        <v>429</v>
      </c>
      <c r="B393" s="27" t="s">
        <v>137</v>
      </c>
      <c r="C393" s="28">
        <v>4.7</v>
      </c>
      <c r="D393" s="29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12.75" customHeight="1">
      <c r="A394" s="26" t="s">
        <v>430</v>
      </c>
      <c r="B394" s="27" t="s">
        <v>426</v>
      </c>
      <c r="C394" s="28">
        <v>300</v>
      </c>
      <c r="D394" s="29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12.75" customHeight="1">
      <c r="A395" s="26" t="s">
        <v>431</v>
      </c>
      <c r="B395" s="27" t="s">
        <v>54</v>
      </c>
      <c r="C395" s="28">
        <v>5.7</v>
      </c>
      <c r="D395" s="29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12.75" customHeight="1">
      <c r="A396" s="26" t="s">
        <v>433</v>
      </c>
      <c r="B396" s="27" t="s">
        <v>404</v>
      </c>
      <c r="C396" s="28">
        <v>14.71</v>
      </c>
      <c r="D396" s="29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12.75" customHeight="1">
      <c r="A397" s="26" t="s">
        <v>434</v>
      </c>
      <c r="B397" s="27" t="s">
        <v>54</v>
      </c>
      <c r="C397" s="28">
        <v>6.76</v>
      </c>
      <c r="D397" s="29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12.75" customHeight="1">
      <c r="A398" s="35"/>
      <c r="B398" s="35"/>
      <c r="C398" s="35"/>
      <c r="D398" s="29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12.75" customHeight="1">
      <c r="A399" s="31" t="s">
        <v>435</v>
      </c>
      <c r="B399" s="32"/>
      <c r="C399" s="33"/>
      <c r="D399" s="29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12.75" customHeight="1">
      <c r="A400" s="26" t="s">
        <v>436</v>
      </c>
      <c r="B400" s="27" t="s">
        <v>46</v>
      </c>
      <c r="C400" s="28">
        <v>17.89</v>
      </c>
      <c r="D400" s="29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12.75" customHeight="1">
      <c r="A401" s="26" t="s">
        <v>437</v>
      </c>
      <c r="B401" s="27" t="s">
        <v>54</v>
      </c>
      <c r="C401" s="28">
        <v>1.8</v>
      </c>
      <c r="D401" s="29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12.75" customHeight="1">
      <c r="A402" s="26" t="s">
        <v>439</v>
      </c>
      <c r="B402" s="27" t="s">
        <v>46</v>
      </c>
      <c r="C402" s="28">
        <v>18.5</v>
      </c>
      <c r="D402" s="29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12.75" customHeight="1">
      <c r="A403" s="26" t="s">
        <v>441</v>
      </c>
      <c r="B403" s="27" t="s">
        <v>54</v>
      </c>
      <c r="C403" s="28">
        <v>1.1000000000000001</v>
      </c>
      <c r="D403" s="29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12.75" customHeight="1">
      <c r="A404" s="26" t="s">
        <v>442</v>
      </c>
      <c r="B404" s="27" t="s">
        <v>19</v>
      </c>
      <c r="C404" s="28">
        <v>3.8</v>
      </c>
      <c r="D404" s="29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12.75" customHeight="1">
      <c r="A405" s="26"/>
      <c r="B405" s="27"/>
      <c r="C405" s="34"/>
      <c r="D405" s="29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12.75" customHeight="1">
      <c r="A406" s="31" t="s">
        <v>443</v>
      </c>
      <c r="B406" s="32"/>
      <c r="C406" s="33"/>
      <c r="D406" s="29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12.75" customHeight="1">
      <c r="A407" s="26" t="s">
        <v>444</v>
      </c>
      <c r="B407" s="27" t="s">
        <v>46</v>
      </c>
      <c r="C407" s="28">
        <v>38</v>
      </c>
      <c r="D407" s="29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12.75" customHeight="1">
      <c r="A408" s="26" t="s">
        <v>445</v>
      </c>
      <c r="B408" s="27" t="s">
        <v>46</v>
      </c>
      <c r="C408" s="28">
        <v>30</v>
      </c>
      <c r="D408" s="29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12.75" customHeight="1">
      <c r="A409" s="26" t="s">
        <v>446</v>
      </c>
      <c r="B409" s="27" t="s">
        <v>46</v>
      </c>
      <c r="C409" s="28">
        <v>35</v>
      </c>
      <c r="D409" s="29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12.75" customHeight="1">
      <c r="A410" s="26" t="s">
        <v>447</v>
      </c>
      <c r="B410" s="27" t="s">
        <v>46</v>
      </c>
      <c r="C410" s="28">
        <v>45</v>
      </c>
      <c r="D410" s="29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12.75" customHeight="1">
      <c r="A411" s="26"/>
      <c r="B411" s="27"/>
      <c r="C411" s="34"/>
      <c r="D411" s="29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12.75" customHeight="1">
      <c r="A412" s="31" t="s">
        <v>448</v>
      </c>
      <c r="B412" s="32"/>
      <c r="C412" s="33"/>
      <c r="D412" s="29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12.75" customHeight="1">
      <c r="A413" s="26" t="s">
        <v>449</v>
      </c>
      <c r="B413" s="27" t="s">
        <v>54</v>
      </c>
      <c r="C413" s="28">
        <v>0.25</v>
      </c>
      <c r="D413" s="29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12.75" customHeight="1">
      <c r="A414" s="26" t="s">
        <v>450</v>
      </c>
      <c r="B414" s="27" t="s">
        <v>54</v>
      </c>
      <c r="C414" s="28">
        <v>6.5</v>
      </c>
      <c r="D414" s="29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12.75" customHeight="1">
      <c r="A415" s="26" t="s">
        <v>451</v>
      </c>
      <c r="B415" s="27" t="s">
        <v>54</v>
      </c>
      <c r="C415" s="28">
        <v>28</v>
      </c>
      <c r="D415" s="29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12.75" customHeight="1">
      <c r="A416" s="26" t="s">
        <v>452</v>
      </c>
      <c r="B416" s="27" t="s">
        <v>54</v>
      </c>
      <c r="C416" s="28">
        <v>4.2</v>
      </c>
      <c r="D416" s="29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12.75" customHeight="1">
      <c r="A417" s="26" t="s">
        <v>453</v>
      </c>
      <c r="B417" s="27" t="s">
        <v>54</v>
      </c>
      <c r="C417" s="28">
        <v>3.25</v>
      </c>
      <c r="D417" s="29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12.75" customHeight="1">
      <c r="A418" s="26" t="s">
        <v>454</v>
      </c>
      <c r="B418" s="27" t="s">
        <v>54</v>
      </c>
      <c r="C418" s="28">
        <v>2.2799999999999998</v>
      </c>
      <c r="D418" s="29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12.75" customHeight="1">
      <c r="A419" s="26" t="s">
        <v>455</v>
      </c>
      <c r="B419" s="27" t="s">
        <v>54</v>
      </c>
      <c r="C419" s="28">
        <v>38.92</v>
      </c>
      <c r="D419" s="29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12.75" customHeight="1">
      <c r="A420" s="26" t="s">
        <v>456</v>
      </c>
      <c r="B420" s="27" t="s">
        <v>54</v>
      </c>
      <c r="C420" s="28">
        <v>9.9700000000000006</v>
      </c>
      <c r="D420" s="29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12.75" customHeight="1">
      <c r="A421" s="26" t="s">
        <v>457</v>
      </c>
      <c r="B421" s="27" t="s">
        <v>54</v>
      </c>
      <c r="C421" s="28">
        <v>1.87</v>
      </c>
      <c r="D421" s="29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12.75" customHeight="1">
      <c r="A422" s="26" t="s">
        <v>458</v>
      </c>
      <c r="B422" s="27" t="s">
        <v>54</v>
      </c>
      <c r="C422" s="28">
        <v>26</v>
      </c>
      <c r="D422" s="29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12.75" customHeight="1">
      <c r="A423" s="26" t="s">
        <v>459</v>
      </c>
      <c r="B423" s="27" t="s">
        <v>54</v>
      </c>
      <c r="C423" s="28">
        <v>25</v>
      </c>
      <c r="D423" s="29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12.75" customHeight="1">
      <c r="A424" s="26" t="s">
        <v>461</v>
      </c>
      <c r="B424" s="27" t="s">
        <v>54</v>
      </c>
      <c r="C424" s="28">
        <v>20</v>
      </c>
      <c r="D424" s="29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12.75" customHeight="1">
      <c r="A425" s="26" t="s">
        <v>462</v>
      </c>
      <c r="B425" s="27" t="s">
        <v>54</v>
      </c>
      <c r="C425" s="28">
        <v>18</v>
      </c>
      <c r="D425" s="29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12.75" customHeight="1">
      <c r="A426" s="26" t="s">
        <v>463</v>
      </c>
      <c r="B426" s="27" t="s">
        <v>54</v>
      </c>
      <c r="C426" s="28">
        <v>18</v>
      </c>
      <c r="D426" s="29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12.75" customHeight="1">
      <c r="A427" s="26" t="s">
        <v>464</v>
      </c>
      <c r="B427" s="27" t="s">
        <v>54</v>
      </c>
      <c r="C427" s="28">
        <v>2.25</v>
      </c>
      <c r="D427" s="29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12.75" customHeight="1">
      <c r="A428" s="26" t="s">
        <v>465</v>
      </c>
      <c r="B428" s="27" t="s">
        <v>466</v>
      </c>
      <c r="C428" s="28">
        <v>0.28999999999999998</v>
      </c>
      <c r="D428" s="29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12.75" customHeight="1">
      <c r="A429" s="26" t="s">
        <v>467</v>
      </c>
      <c r="B429" s="27" t="s">
        <v>466</v>
      </c>
      <c r="C429" s="28">
        <v>0.65</v>
      </c>
      <c r="D429" s="29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12.75" customHeight="1">
      <c r="A430" s="26" t="s">
        <v>468</v>
      </c>
      <c r="B430" s="27" t="s">
        <v>54</v>
      </c>
      <c r="C430" s="28">
        <v>2.2799999999999998</v>
      </c>
      <c r="D430" s="29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12.75" customHeight="1">
      <c r="A431" s="26" t="s">
        <v>469</v>
      </c>
      <c r="B431" s="27" t="s">
        <v>54</v>
      </c>
      <c r="C431" s="28">
        <v>16</v>
      </c>
      <c r="D431" s="29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12.75" customHeight="1">
      <c r="A432" s="26" t="s">
        <v>470</v>
      </c>
      <c r="B432" s="27" t="s">
        <v>54</v>
      </c>
      <c r="C432" s="28">
        <v>18</v>
      </c>
      <c r="D432" s="29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12.75" customHeight="1">
      <c r="A433" s="26" t="s">
        <v>471</v>
      </c>
      <c r="B433" s="27" t="s">
        <v>54</v>
      </c>
      <c r="C433" s="28">
        <v>1.85</v>
      </c>
      <c r="D433" s="29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12.75" customHeight="1">
      <c r="A434" s="26"/>
      <c r="B434" s="27"/>
      <c r="C434" s="34"/>
      <c r="D434" s="29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12.75" customHeight="1">
      <c r="A435" s="31" t="s">
        <v>472</v>
      </c>
      <c r="B435" s="42"/>
      <c r="C435" s="43"/>
      <c r="D435" s="29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12.75" customHeight="1">
      <c r="A436" s="26" t="s">
        <v>473</v>
      </c>
      <c r="B436" s="27" t="s">
        <v>46</v>
      </c>
      <c r="C436" s="28">
        <v>14</v>
      </c>
      <c r="D436" s="29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12.75" customHeight="1">
      <c r="A437" s="26" t="s">
        <v>474</v>
      </c>
      <c r="B437" s="27" t="s">
        <v>46</v>
      </c>
      <c r="C437" s="28">
        <v>14</v>
      </c>
      <c r="D437" s="29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12.75" customHeight="1">
      <c r="A438" s="26" t="s">
        <v>475</v>
      </c>
      <c r="B438" s="27" t="s">
        <v>44</v>
      </c>
      <c r="C438" s="28">
        <v>16.600000000000001</v>
      </c>
      <c r="D438" s="29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12.75" customHeight="1">
      <c r="A439" s="26" t="s">
        <v>476</v>
      </c>
      <c r="B439" s="27" t="s">
        <v>46</v>
      </c>
      <c r="C439" s="28">
        <v>15</v>
      </c>
      <c r="D439" s="29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12.75" customHeight="1">
      <c r="A440" s="26" t="s">
        <v>477</v>
      </c>
      <c r="B440" s="27" t="s">
        <v>46</v>
      </c>
      <c r="C440" s="28">
        <v>12.5</v>
      </c>
      <c r="D440" s="29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12.75" customHeight="1">
      <c r="A441" s="26" t="s">
        <v>478</v>
      </c>
      <c r="B441" s="27" t="s">
        <v>479</v>
      </c>
      <c r="C441" s="28">
        <v>7.33</v>
      </c>
      <c r="D441" s="29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12.75" customHeight="1">
      <c r="A442" s="26" t="s">
        <v>480</v>
      </c>
      <c r="B442" s="27" t="s">
        <v>58</v>
      </c>
      <c r="C442" s="28">
        <v>0.32</v>
      </c>
      <c r="D442" s="29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12.75" customHeight="1">
      <c r="A443" s="26" t="s">
        <v>481</v>
      </c>
      <c r="B443" s="27" t="s">
        <v>46</v>
      </c>
      <c r="C443" s="28">
        <v>16</v>
      </c>
      <c r="D443" s="29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12.75" customHeight="1">
      <c r="A444" s="26" t="s">
        <v>482</v>
      </c>
      <c r="B444" s="27" t="s">
        <v>46</v>
      </c>
      <c r="C444" s="28">
        <v>17.5</v>
      </c>
      <c r="D444" s="29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12.75" customHeight="1">
      <c r="A445" s="26" t="s">
        <v>483</v>
      </c>
      <c r="B445" s="27" t="s">
        <v>46</v>
      </c>
      <c r="C445" s="28">
        <v>29</v>
      </c>
      <c r="D445" s="29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12.75" customHeight="1">
      <c r="A446" s="26" t="s">
        <v>484</v>
      </c>
      <c r="B446" s="27" t="s">
        <v>46</v>
      </c>
      <c r="C446" s="28">
        <v>31.15</v>
      </c>
      <c r="D446" s="29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12.75" customHeight="1">
      <c r="A447" s="26" t="s">
        <v>485</v>
      </c>
      <c r="B447" s="27" t="s">
        <v>486</v>
      </c>
      <c r="C447" s="28">
        <v>3.15</v>
      </c>
      <c r="D447" s="29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12.75" customHeight="1">
      <c r="A448" s="26" t="s">
        <v>487</v>
      </c>
      <c r="B448" s="27" t="s">
        <v>19</v>
      </c>
      <c r="C448" s="28">
        <v>2.8</v>
      </c>
      <c r="D448" s="29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12.75" customHeight="1">
      <c r="A449" s="26" t="s">
        <v>488</v>
      </c>
      <c r="B449" s="27" t="s">
        <v>486</v>
      </c>
      <c r="C449" s="28">
        <v>66.400000000000006</v>
      </c>
      <c r="D449" s="29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12.75" customHeight="1">
      <c r="A450" s="26" t="s">
        <v>489</v>
      </c>
      <c r="B450" s="27" t="s">
        <v>54</v>
      </c>
      <c r="C450" s="28">
        <v>5.3</v>
      </c>
      <c r="D450" s="29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12.75" customHeight="1">
      <c r="A451" s="26"/>
      <c r="B451" s="27"/>
      <c r="C451" s="34"/>
      <c r="D451" s="29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12.75" customHeight="1">
      <c r="A452" s="31" t="s">
        <v>490</v>
      </c>
      <c r="B452" s="32"/>
      <c r="C452" s="33"/>
      <c r="D452" s="29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12.75" customHeight="1">
      <c r="A453" s="26" t="s">
        <v>491</v>
      </c>
      <c r="B453" s="27" t="s">
        <v>46</v>
      </c>
      <c r="C453" s="28">
        <v>19</v>
      </c>
      <c r="D453" s="29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12.75" customHeight="1">
      <c r="A454" s="26" t="s">
        <v>492</v>
      </c>
      <c r="B454" s="27" t="s">
        <v>44</v>
      </c>
      <c r="C454" s="28">
        <v>18</v>
      </c>
      <c r="D454" s="29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12.75" customHeight="1">
      <c r="A455" s="26" t="s">
        <v>493</v>
      </c>
      <c r="B455" s="27" t="s">
        <v>46</v>
      </c>
      <c r="C455" s="28">
        <v>19.5</v>
      </c>
      <c r="D455" s="29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12.75" customHeight="1">
      <c r="A456" s="26" t="s">
        <v>494</v>
      </c>
      <c r="B456" s="27" t="s">
        <v>44</v>
      </c>
      <c r="C456" s="28">
        <v>19.5</v>
      </c>
      <c r="D456" s="29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12.75" customHeight="1">
      <c r="A457" s="26" t="s">
        <v>495</v>
      </c>
      <c r="B457" s="27" t="s">
        <v>54</v>
      </c>
      <c r="C457" s="28">
        <v>58</v>
      </c>
      <c r="D457" s="29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12.75" customHeight="1">
      <c r="A458" s="26" t="s">
        <v>496</v>
      </c>
      <c r="B458" s="27" t="s">
        <v>54</v>
      </c>
      <c r="C458" s="28">
        <v>85</v>
      </c>
      <c r="D458" s="29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12.75" customHeight="1">
      <c r="A459" s="26" t="s">
        <v>497</v>
      </c>
      <c r="B459" s="27" t="s">
        <v>54</v>
      </c>
      <c r="C459" s="28">
        <v>85</v>
      </c>
      <c r="D459" s="29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12.75" customHeight="1">
      <c r="A460" s="26" t="s">
        <v>498</v>
      </c>
      <c r="B460" s="27" t="s">
        <v>34</v>
      </c>
      <c r="C460" s="28">
        <v>1050</v>
      </c>
      <c r="D460" s="29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12.75" customHeight="1">
      <c r="A461" s="26" t="s">
        <v>499</v>
      </c>
      <c r="B461" s="27" t="s">
        <v>34</v>
      </c>
      <c r="C461" s="28">
        <v>970</v>
      </c>
      <c r="D461" s="29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12.75" customHeight="1">
      <c r="A462" s="26" t="s">
        <v>500</v>
      </c>
      <c r="B462" s="27" t="s">
        <v>34</v>
      </c>
      <c r="C462" s="28">
        <v>950</v>
      </c>
      <c r="D462" s="29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12.75" customHeight="1">
      <c r="A463" s="26"/>
      <c r="B463" s="27"/>
      <c r="C463" s="5"/>
      <c r="D463" s="29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12.75" customHeight="1">
      <c r="A464" s="31" t="s">
        <v>501</v>
      </c>
      <c r="B464" s="32"/>
      <c r="C464" s="33"/>
      <c r="D464" s="29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12.75" customHeight="1">
      <c r="A465" s="35" t="s">
        <v>502</v>
      </c>
      <c r="B465" s="36" t="s">
        <v>164</v>
      </c>
      <c r="C465" s="37">
        <v>2</v>
      </c>
      <c r="D465" s="29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12.75" customHeight="1">
      <c r="A466" s="35" t="s">
        <v>504</v>
      </c>
      <c r="B466" s="36" t="s">
        <v>44</v>
      </c>
      <c r="C466" s="37">
        <v>3.3</v>
      </c>
      <c r="D466" s="29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12.75" customHeight="1">
      <c r="A467" s="26" t="s">
        <v>506</v>
      </c>
      <c r="B467" s="27" t="s">
        <v>164</v>
      </c>
      <c r="C467" s="28">
        <v>13</v>
      </c>
      <c r="D467" s="29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12.75" customHeight="1">
      <c r="A468" s="26" t="s">
        <v>507</v>
      </c>
      <c r="B468" s="27" t="s">
        <v>164</v>
      </c>
      <c r="C468" s="28">
        <v>6</v>
      </c>
      <c r="D468" s="29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12.75" customHeight="1">
      <c r="A469" s="26" t="s">
        <v>508</v>
      </c>
      <c r="B469" s="27" t="s">
        <v>509</v>
      </c>
      <c r="C469" s="28">
        <v>60</v>
      </c>
      <c r="D469" s="29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12.75" customHeight="1">
      <c r="A470" s="26" t="s">
        <v>510</v>
      </c>
      <c r="B470" s="27" t="s">
        <v>164</v>
      </c>
      <c r="C470" s="28">
        <v>0.12</v>
      </c>
      <c r="D470" s="29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12.75" customHeight="1">
      <c r="A471" s="26" t="s">
        <v>511</v>
      </c>
      <c r="B471" s="27" t="s">
        <v>19</v>
      </c>
      <c r="C471" s="28">
        <v>9.41</v>
      </c>
      <c r="D471" s="29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12.75" customHeight="1">
      <c r="A472" s="26" t="s">
        <v>512</v>
      </c>
      <c r="B472" s="27" t="s">
        <v>46</v>
      </c>
      <c r="C472" s="28">
        <v>28</v>
      </c>
      <c r="D472" s="29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12.75" customHeight="1">
      <c r="A473" s="26" t="s">
        <v>513</v>
      </c>
      <c r="B473" s="27" t="s">
        <v>54</v>
      </c>
      <c r="C473" s="28">
        <v>85</v>
      </c>
      <c r="D473" s="29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12.75" customHeight="1">
      <c r="A474" s="26" t="s">
        <v>514</v>
      </c>
      <c r="B474" s="27" t="s">
        <v>54</v>
      </c>
      <c r="C474" s="28">
        <v>240</v>
      </c>
      <c r="D474" s="29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12.75" customHeight="1">
      <c r="A475" s="26" t="s">
        <v>515</v>
      </c>
      <c r="B475" s="27" t="s">
        <v>34</v>
      </c>
      <c r="C475" s="28">
        <v>8</v>
      </c>
      <c r="D475" s="29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12.75" customHeight="1">
      <c r="A476" s="26" t="s">
        <v>516</v>
      </c>
      <c r="B476" s="27" t="s">
        <v>426</v>
      </c>
      <c r="C476" s="28">
        <v>300</v>
      </c>
      <c r="D476" s="29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12.75" customHeight="1">
      <c r="A477" s="26" t="s">
        <v>517</v>
      </c>
      <c r="B477" s="27" t="s">
        <v>426</v>
      </c>
      <c r="C477" s="28">
        <v>300</v>
      </c>
      <c r="D477" s="29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12.75" customHeight="1">
      <c r="A478" s="26" t="s">
        <v>518</v>
      </c>
      <c r="B478" s="27" t="s">
        <v>426</v>
      </c>
      <c r="C478" s="28">
        <v>150</v>
      </c>
      <c r="D478" s="29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12.75" customHeight="1">
      <c r="A479" s="26" t="s">
        <v>519</v>
      </c>
      <c r="B479" s="27" t="s">
        <v>34</v>
      </c>
      <c r="C479" s="28">
        <v>30</v>
      </c>
      <c r="D479" s="29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12.75" customHeight="1">
      <c r="A480" s="26" t="s">
        <v>520</v>
      </c>
      <c r="B480" s="27" t="s">
        <v>46</v>
      </c>
      <c r="C480" s="28">
        <v>7</v>
      </c>
      <c r="D480" s="29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12.75" customHeight="1">
      <c r="A481" s="26" t="s">
        <v>521</v>
      </c>
      <c r="B481" s="27" t="s">
        <v>46</v>
      </c>
      <c r="C481" s="28">
        <v>23</v>
      </c>
      <c r="D481" s="29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12.75" customHeight="1">
      <c r="A482" s="26" t="s">
        <v>522</v>
      </c>
      <c r="B482" s="27" t="s">
        <v>46</v>
      </c>
      <c r="C482" s="28">
        <v>45.21</v>
      </c>
      <c r="D482" s="29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12.75" customHeight="1">
      <c r="A483" s="26" t="s">
        <v>523</v>
      </c>
      <c r="B483" s="27" t="s">
        <v>19</v>
      </c>
      <c r="C483" s="28">
        <v>2.95</v>
      </c>
      <c r="D483" s="29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12.75" customHeight="1">
      <c r="A484" s="26" t="s">
        <v>524</v>
      </c>
      <c r="B484" s="27" t="s">
        <v>54</v>
      </c>
      <c r="C484" s="28">
        <v>4.3600000000000003</v>
      </c>
      <c r="D484" s="29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12.75" customHeight="1">
      <c r="A485" s="26" t="s">
        <v>525</v>
      </c>
      <c r="B485" s="27" t="s">
        <v>137</v>
      </c>
      <c r="C485" s="28">
        <v>50</v>
      </c>
      <c r="D485" s="29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12.75" customHeight="1">
      <c r="A486" s="26" t="s">
        <v>526</v>
      </c>
      <c r="B486" s="27" t="s">
        <v>54</v>
      </c>
      <c r="C486" s="28">
        <v>80</v>
      </c>
      <c r="D486" s="29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12.75" customHeight="1">
      <c r="A487" s="26" t="s">
        <v>527</v>
      </c>
      <c r="B487" s="27" t="s">
        <v>54</v>
      </c>
      <c r="C487" s="28">
        <v>0.31</v>
      </c>
      <c r="D487" s="29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12.75" customHeight="1">
      <c r="A488" s="26" t="s">
        <v>528</v>
      </c>
      <c r="B488" s="27" t="s">
        <v>54</v>
      </c>
      <c r="C488" s="28">
        <v>4.1900000000000004</v>
      </c>
      <c r="D488" s="29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12.75" customHeight="1">
      <c r="A489" s="26" t="s">
        <v>529</v>
      </c>
      <c r="B489" s="27" t="s">
        <v>54</v>
      </c>
      <c r="C489" s="28">
        <v>116.19</v>
      </c>
      <c r="D489" s="29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12.75" customHeight="1">
      <c r="A490" s="8"/>
      <c r="B490" s="9"/>
      <c r="C490" s="10"/>
      <c r="D490" s="29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12.75" customHeight="1">
      <c r="A491" s="31" t="s">
        <v>530</v>
      </c>
      <c r="B491" s="32"/>
      <c r="C491" s="33"/>
      <c r="D491" s="29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12.75" customHeight="1">
      <c r="A492" s="35" t="s">
        <v>531</v>
      </c>
      <c r="B492" s="36" t="s">
        <v>210</v>
      </c>
      <c r="C492" s="37">
        <v>150</v>
      </c>
      <c r="D492" s="29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12.75" customHeight="1">
      <c r="A493" s="35" t="s">
        <v>532</v>
      </c>
      <c r="B493" s="36" t="s">
        <v>210</v>
      </c>
      <c r="C493" s="37">
        <v>120</v>
      </c>
      <c r="D493" s="29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12.75" customHeight="1">
      <c r="A494" s="8"/>
      <c r="B494" s="9"/>
      <c r="C494" s="10"/>
      <c r="D494" s="29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12.75" customHeight="1">
      <c r="A495" s="8"/>
      <c r="B495" s="9"/>
      <c r="C495" s="10"/>
      <c r="D495" s="38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12.75" customHeight="1">
      <c r="A496" s="5"/>
      <c r="B496" s="5"/>
      <c r="C496" s="5"/>
      <c r="D496" s="38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12.75" customHeight="1">
      <c r="A497" s="5"/>
      <c r="B497" s="5"/>
      <c r="C497" s="5"/>
      <c r="D497" s="38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12.75" customHeight="1">
      <c r="A498" s="5"/>
      <c r="B498" s="5"/>
      <c r="C498" s="5"/>
      <c r="D498" s="38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12.75" customHeight="1">
      <c r="A499" s="5"/>
      <c r="B499" s="6"/>
      <c r="C499" s="7"/>
      <c r="D499" s="38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12.75" customHeight="1">
      <c r="A500" s="5"/>
      <c r="B500" s="6"/>
      <c r="C500" s="7"/>
      <c r="D500" s="38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12.75" customHeight="1">
      <c r="A501" s="8"/>
      <c r="B501" s="9"/>
      <c r="C501" s="10"/>
      <c r="D501" s="38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12.75" customHeight="1">
      <c r="A502" s="8"/>
      <c r="B502" s="9"/>
      <c r="C502" s="10"/>
      <c r="D502" s="38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12.75" customHeight="1">
      <c r="A503" s="5"/>
      <c r="B503" s="6"/>
      <c r="C503" s="7"/>
      <c r="D503" s="38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12.75" customHeight="1">
      <c r="A504" s="5"/>
      <c r="B504" s="6"/>
      <c r="C504" s="7"/>
      <c r="D504" s="4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12.75" customHeight="1">
      <c r="A505" s="5"/>
      <c r="B505" s="6"/>
      <c r="C505" s="7"/>
      <c r="D505" s="4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12.75" customHeight="1">
      <c r="A506" s="5"/>
      <c r="B506" s="6"/>
      <c r="C506" s="7"/>
      <c r="D506" s="4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12.75" customHeight="1">
      <c r="A507" s="5"/>
      <c r="B507" s="6"/>
      <c r="C507" s="7"/>
      <c r="D507" s="4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12.75" customHeight="1">
      <c r="A508" s="5"/>
      <c r="B508" s="6"/>
      <c r="C508" s="7"/>
      <c r="D508" s="4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12.75" customHeight="1">
      <c r="A509" s="5"/>
      <c r="B509" s="6"/>
      <c r="C509" s="7"/>
      <c r="D509" s="4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12.75" customHeight="1">
      <c r="A510" s="5"/>
      <c r="B510" s="6"/>
      <c r="C510" s="7"/>
      <c r="D510" s="4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12.75" customHeight="1">
      <c r="A511" s="5"/>
      <c r="B511" s="6"/>
      <c r="C511" s="7"/>
      <c r="D511" s="4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12.75" customHeight="1">
      <c r="A512" s="5"/>
      <c r="B512" s="6"/>
      <c r="C512" s="7"/>
      <c r="D512" s="4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12.75" customHeight="1">
      <c r="A513" s="5"/>
      <c r="B513" s="6"/>
      <c r="C513" s="7"/>
      <c r="D513" s="4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12.75" customHeight="1">
      <c r="A514" s="5"/>
      <c r="B514" s="6"/>
      <c r="C514" s="7"/>
      <c r="D514" s="4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12.75" customHeight="1">
      <c r="A515" s="5"/>
      <c r="B515" s="6"/>
      <c r="C515" s="7"/>
      <c r="D515" s="4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12.75" customHeight="1">
      <c r="A516" s="5"/>
      <c r="B516" s="6"/>
      <c r="C516" s="7"/>
      <c r="D516" s="4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12.75" customHeight="1">
      <c r="A517" s="5"/>
      <c r="B517" s="6"/>
      <c r="C517" s="7"/>
      <c r="D517" s="4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12.75" customHeight="1">
      <c r="A518" s="5"/>
      <c r="B518" s="6"/>
      <c r="C518" s="7"/>
      <c r="D518" s="4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12.75" customHeight="1">
      <c r="A519" s="5"/>
      <c r="B519" s="6"/>
      <c r="C519" s="7"/>
      <c r="D519" s="4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12.75" customHeight="1">
      <c r="A520" s="5"/>
      <c r="B520" s="6"/>
      <c r="C520" s="7"/>
      <c r="D520" s="4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12.75" customHeight="1">
      <c r="A521" s="5"/>
      <c r="B521" s="6"/>
      <c r="C521" s="7"/>
      <c r="D521" s="4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12.75" customHeight="1">
      <c r="A522" s="5"/>
      <c r="B522" s="6"/>
      <c r="C522" s="7"/>
      <c r="D522" s="4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12.75" customHeight="1">
      <c r="A523" s="5"/>
      <c r="B523" s="6"/>
      <c r="C523" s="7"/>
      <c r="D523" s="4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12.75" customHeight="1">
      <c r="A524" s="5"/>
      <c r="B524" s="6"/>
      <c r="C524" s="7"/>
      <c r="D524" s="4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12.75" customHeight="1">
      <c r="A525" s="5"/>
      <c r="B525" s="6"/>
      <c r="C525" s="7"/>
      <c r="D525" s="4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12.75" customHeight="1">
      <c r="A526" s="5"/>
      <c r="B526" s="6"/>
      <c r="C526" s="7"/>
      <c r="D526" s="4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12.75" customHeight="1">
      <c r="A527" s="5"/>
      <c r="B527" s="6"/>
      <c r="C527" s="7"/>
      <c r="D527" s="4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12.75" customHeight="1">
      <c r="A528" s="5"/>
      <c r="B528" s="6"/>
      <c r="C528" s="7"/>
      <c r="D528" s="4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12.75" customHeight="1">
      <c r="A529" s="5"/>
      <c r="B529" s="6"/>
      <c r="C529" s="7"/>
      <c r="D529" s="4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12.75" customHeight="1">
      <c r="A530" s="5"/>
      <c r="B530" s="6"/>
      <c r="C530" s="7"/>
      <c r="D530" s="4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12.75" customHeight="1">
      <c r="A531" s="5"/>
      <c r="B531" s="6"/>
      <c r="C531" s="7"/>
      <c r="D531" s="4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12.75" customHeight="1">
      <c r="A532" s="5"/>
      <c r="B532" s="6"/>
      <c r="C532" s="7"/>
      <c r="D532" s="4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12.75" customHeight="1">
      <c r="A533" s="5"/>
      <c r="B533" s="6"/>
      <c r="C533" s="7"/>
      <c r="D533" s="4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12.75" customHeight="1">
      <c r="A534" s="5"/>
      <c r="B534" s="6"/>
      <c r="C534" s="7"/>
      <c r="D534" s="4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12.75" customHeight="1">
      <c r="A535" s="5"/>
      <c r="B535" s="6"/>
      <c r="C535" s="7"/>
      <c r="D535" s="4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12.75" customHeight="1">
      <c r="A536" s="5"/>
      <c r="B536" s="6"/>
      <c r="C536" s="7"/>
      <c r="D536" s="4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12.75" customHeight="1">
      <c r="A537" s="5"/>
      <c r="B537" s="6"/>
      <c r="C537" s="7"/>
      <c r="D537" s="4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12.75" customHeight="1">
      <c r="A538" s="5"/>
      <c r="B538" s="6"/>
      <c r="C538" s="7"/>
      <c r="D538" s="4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12.75" customHeight="1">
      <c r="A539" s="5"/>
      <c r="B539" s="6"/>
      <c r="C539" s="7"/>
      <c r="D539" s="4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12.75" customHeight="1">
      <c r="A540" s="5"/>
      <c r="B540" s="6"/>
      <c r="C540" s="7"/>
      <c r="D540" s="4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12.75" customHeight="1">
      <c r="A541" s="5"/>
      <c r="B541" s="6"/>
      <c r="C541" s="7"/>
      <c r="D541" s="4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12.75" customHeight="1">
      <c r="A542" s="5"/>
      <c r="B542" s="6"/>
      <c r="C542" s="7"/>
      <c r="D542" s="4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12.75" customHeight="1">
      <c r="A543" s="5"/>
      <c r="B543" s="6"/>
      <c r="C543" s="7"/>
      <c r="D543" s="4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12.75" customHeight="1">
      <c r="A544" s="5"/>
      <c r="B544" s="6"/>
      <c r="C544" s="7"/>
      <c r="D544" s="4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12.75" customHeight="1">
      <c r="A545" s="5"/>
      <c r="B545" s="6"/>
      <c r="C545" s="7"/>
      <c r="D545" s="4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12.75" customHeight="1">
      <c r="A546" s="5"/>
      <c r="B546" s="6"/>
      <c r="C546" s="7"/>
      <c r="D546" s="4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12.75" customHeight="1">
      <c r="A547" s="5"/>
      <c r="B547" s="6"/>
      <c r="C547" s="7"/>
      <c r="D547" s="4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12.75" customHeight="1">
      <c r="A548" s="5"/>
      <c r="B548" s="6"/>
      <c r="C548" s="7"/>
      <c r="D548" s="4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12.75" customHeight="1">
      <c r="A549" s="5"/>
      <c r="B549" s="6"/>
      <c r="C549" s="7"/>
      <c r="D549" s="4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12.75" customHeight="1">
      <c r="A550" s="5"/>
      <c r="B550" s="6"/>
      <c r="C550" s="7"/>
      <c r="D550" s="4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12.75" customHeight="1">
      <c r="A551" s="5"/>
      <c r="B551" s="6"/>
      <c r="C551" s="7"/>
      <c r="D551" s="4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12.75" customHeight="1">
      <c r="A552" s="5"/>
      <c r="B552" s="6"/>
      <c r="C552" s="7"/>
      <c r="D552" s="4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12.75" customHeight="1">
      <c r="A553" s="5"/>
      <c r="B553" s="6"/>
      <c r="C553" s="7"/>
      <c r="D553" s="4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12.75" customHeight="1">
      <c r="A554" s="5"/>
      <c r="B554" s="6"/>
      <c r="C554" s="7"/>
      <c r="D554" s="4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12.75" customHeight="1">
      <c r="A555" s="5"/>
      <c r="B555" s="6"/>
      <c r="C555" s="7"/>
      <c r="D555" s="4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12.75" customHeight="1">
      <c r="A556" s="5"/>
      <c r="B556" s="6"/>
      <c r="C556" s="7"/>
      <c r="D556" s="4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12.75" customHeight="1">
      <c r="A557" s="5"/>
      <c r="B557" s="6"/>
      <c r="C557" s="7"/>
      <c r="D557" s="4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12.75" customHeight="1">
      <c r="A558" s="5"/>
      <c r="B558" s="6"/>
      <c r="C558" s="7"/>
      <c r="D558" s="4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12.75" customHeight="1">
      <c r="A559" s="5"/>
      <c r="B559" s="6"/>
      <c r="C559" s="7"/>
      <c r="D559" s="4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12.75" customHeight="1">
      <c r="A560" s="5"/>
      <c r="B560" s="6"/>
      <c r="C560" s="7"/>
      <c r="D560" s="4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12.75" customHeight="1">
      <c r="A561" s="5"/>
      <c r="B561" s="6"/>
      <c r="C561" s="7"/>
      <c r="D561" s="4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12.75" customHeight="1">
      <c r="A562" s="5"/>
      <c r="B562" s="6"/>
      <c r="C562" s="7"/>
      <c r="D562" s="4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12.75" customHeight="1">
      <c r="A563" s="5"/>
      <c r="B563" s="6"/>
      <c r="C563" s="7"/>
      <c r="D563" s="4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12.75" customHeight="1">
      <c r="A564" s="5"/>
      <c r="B564" s="6"/>
      <c r="C564" s="7"/>
      <c r="D564" s="4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12.75" customHeight="1">
      <c r="A565" s="5"/>
      <c r="B565" s="6"/>
      <c r="C565" s="7"/>
      <c r="D565" s="4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12.75" customHeight="1">
      <c r="A566" s="5"/>
      <c r="B566" s="6"/>
      <c r="C566" s="7"/>
      <c r="D566" s="4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12.75" customHeight="1">
      <c r="A567" s="5"/>
      <c r="B567" s="6"/>
      <c r="C567" s="7"/>
      <c r="D567" s="4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12.75" customHeight="1">
      <c r="A568" s="5"/>
      <c r="B568" s="6"/>
      <c r="C568" s="7"/>
      <c r="D568" s="4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12.75" customHeight="1">
      <c r="A569" s="5"/>
      <c r="B569" s="6"/>
      <c r="C569" s="7"/>
      <c r="D569" s="4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12.75" customHeight="1">
      <c r="A570" s="5"/>
      <c r="B570" s="6"/>
      <c r="C570" s="7"/>
      <c r="D570" s="4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12.75" customHeight="1">
      <c r="A571" s="5"/>
      <c r="B571" s="6"/>
      <c r="C571" s="7"/>
      <c r="D571" s="4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12.75" customHeight="1">
      <c r="A572" s="5"/>
      <c r="B572" s="6"/>
      <c r="C572" s="7"/>
      <c r="D572" s="4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12.75" customHeight="1">
      <c r="A573" s="5"/>
      <c r="B573" s="6"/>
      <c r="C573" s="7"/>
      <c r="D573" s="4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12.75" customHeight="1">
      <c r="A574" s="5"/>
      <c r="B574" s="6"/>
      <c r="C574" s="7"/>
      <c r="D574" s="4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12.75" customHeight="1">
      <c r="A575" s="5"/>
      <c r="B575" s="6"/>
      <c r="C575" s="7"/>
      <c r="D575" s="4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12.75" customHeight="1">
      <c r="A576" s="5"/>
      <c r="B576" s="6"/>
      <c r="C576" s="7"/>
      <c r="D576" s="4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12.75" customHeight="1">
      <c r="A577" s="5"/>
      <c r="B577" s="6"/>
      <c r="C577" s="7"/>
      <c r="D577" s="4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12.75" customHeight="1">
      <c r="A578" s="5"/>
      <c r="B578" s="6"/>
      <c r="C578" s="7"/>
      <c r="D578" s="4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12.75" customHeight="1">
      <c r="A579" s="5"/>
      <c r="B579" s="6"/>
      <c r="C579" s="7"/>
      <c r="D579" s="4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12.75" customHeight="1">
      <c r="A580" s="5"/>
      <c r="B580" s="6"/>
      <c r="C580" s="7"/>
      <c r="D580" s="4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12.75" customHeight="1">
      <c r="A581" s="5"/>
      <c r="B581" s="6"/>
      <c r="C581" s="7"/>
      <c r="D581" s="4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12.75" customHeight="1">
      <c r="A582" s="5"/>
      <c r="B582" s="6"/>
      <c r="C582" s="7"/>
      <c r="D582" s="4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12.75" customHeight="1">
      <c r="A583" s="5"/>
      <c r="B583" s="6"/>
      <c r="C583" s="7"/>
      <c r="D583" s="4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12.75" customHeight="1">
      <c r="A584" s="5"/>
      <c r="B584" s="6"/>
      <c r="C584" s="7"/>
      <c r="D584" s="4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12.75" customHeight="1">
      <c r="A585" s="5"/>
      <c r="B585" s="6"/>
      <c r="C585" s="7"/>
      <c r="D585" s="4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12.75" customHeight="1">
      <c r="A586" s="5"/>
      <c r="B586" s="6"/>
      <c r="C586" s="7"/>
      <c r="D586" s="4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12.75" customHeight="1">
      <c r="A587" s="5"/>
      <c r="B587" s="6"/>
      <c r="C587" s="7"/>
      <c r="D587" s="4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12.75" customHeight="1">
      <c r="A588" s="5"/>
      <c r="B588" s="6"/>
      <c r="C588" s="7"/>
      <c r="D588" s="4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12.75" customHeight="1">
      <c r="A589" s="5"/>
      <c r="B589" s="6"/>
      <c r="C589" s="7"/>
      <c r="D589" s="4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12.75" customHeight="1">
      <c r="A590" s="5"/>
      <c r="B590" s="6"/>
      <c r="C590" s="7"/>
      <c r="D590" s="4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12.75" customHeight="1">
      <c r="A591" s="5"/>
      <c r="B591" s="6"/>
      <c r="C591" s="7"/>
      <c r="D591" s="4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12.75" customHeight="1">
      <c r="A592" s="5"/>
      <c r="B592" s="6"/>
      <c r="C592" s="7"/>
      <c r="D592" s="4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12.75" customHeight="1">
      <c r="A593" s="5"/>
      <c r="B593" s="6"/>
      <c r="C593" s="7"/>
      <c r="D593" s="4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12.75" customHeight="1">
      <c r="A594" s="5"/>
      <c r="B594" s="6"/>
      <c r="C594" s="7"/>
      <c r="D594" s="4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12.75" customHeight="1">
      <c r="A595" s="5"/>
      <c r="B595" s="6"/>
      <c r="C595" s="7"/>
      <c r="D595" s="4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12.75" customHeight="1">
      <c r="A596" s="5"/>
      <c r="B596" s="6"/>
      <c r="C596" s="7"/>
      <c r="D596" s="4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12.75" customHeight="1">
      <c r="A597" s="5"/>
      <c r="B597" s="6"/>
      <c r="C597" s="7"/>
      <c r="D597" s="4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12.75" customHeight="1">
      <c r="A598" s="5"/>
      <c r="B598" s="6"/>
      <c r="C598" s="7"/>
      <c r="D598" s="4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12.75" customHeight="1">
      <c r="A599" s="5"/>
      <c r="B599" s="6"/>
      <c r="C599" s="7"/>
      <c r="D599" s="4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12.75" customHeight="1">
      <c r="A600" s="5"/>
      <c r="B600" s="6"/>
      <c r="C600" s="7"/>
      <c r="D600" s="4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12.75" customHeight="1">
      <c r="A601" s="5"/>
      <c r="B601" s="6"/>
      <c r="C601" s="7"/>
      <c r="D601" s="4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12.75" customHeight="1">
      <c r="A602" s="5"/>
      <c r="B602" s="6"/>
      <c r="C602" s="7"/>
      <c r="D602" s="4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12.75" customHeight="1">
      <c r="A603" s="5"/>
      <c r="B603" s="6"/>
      <c r="C603" s="7"/>
      <c r="D603" s="4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12.75" customHeight="1">
      <c r="A604" s="5"/>
      <c r="B604" s="6"/>
      <c r="C604" s="7"/>
      <c r="D604" s="4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12.75" customHeight="1">
      <c r="A605" s="5"/>
      <c r="B605" s="6"/>
      <c r="C605" s="7"/>
      <c r="D605" s="4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12.75" customHeight="1">
      <c r="A606" s="5"/>
      <c r="B606" s="6"/>
      <c r="C606" s="7"/>
      <c r="D606" s="4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12.75" customHeight="1">
      <c r="A607" s="5"/>
      <c r="B607" s="6"/>
      <c r="C607" s="7"/>
      <c r="D607" s="4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12.75" customHeight="1">
      <c r="A608" s="5"/>
      <c r="B608" s="6"/>
      <c r="C608" s="7"/>
      <c r="D608" s="4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12.75" customHeight="1">
      <c r="A609" s="5"/>
      <c r="B609" s="6"/>
      <c r="C609" s="7"/>
      <c r="D609" s="4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12.75" customHeight="1">
      <c r="A610" s="5"/>
      <c r="B610" s="6"/>
      <c r="C610" s="7"/>
      <c r="D610" s="4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12.75" customHeight="1">
      <c r="A611" s="5"/>
      <c r="B611" s="6"/>
      <c r="C611" s="7"/>
      <c r="D611" s="4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12.75" customHeight="1">
      <c r="A612" s="5"/>
      <c r="B612" s="6"/>
      <c r="C612" s="7"/>
      <c r="D612" s="4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12.75" customHeight="1">
      <c r="A613" s="5"/>
      <c r="B613" s="6"/>
      <c r="C613" s="7"/>
      <c r="D613" s="4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12.75" customHeight="1">
      <c r="A614" s="5"/>
      <c r="B614" s="6"/>
      <c r="C614" s="7"/>
      <c r="D614" s="4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12.75" customHeight="1">
      <c r="A615" s="5"/>
      <c r="B615" s="6"/>
      <c r="C615" s="7"/>
      <c r="D615" s="4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12.75" customHeight="1">
      <c r="A616" s="5"/>
      <c r="B616" s="6"/>
      <c r="C616" s="7"/>
      <c r="D616" s="4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12.75" customHeight="1">
      <c r="A617" s="5"/>
      <c r="B617" s="6"/>
      <c r="C617" s="7"/>
      <c r="D617" s="4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12.75" customHeight="1">
      <c r="A618" s="5"/>
      <c r="B618" s="6"/>
      <c r="C618" s="7"/>
      <c r="D618" s="4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12.75" customHeight="1">
      <c r="A619" s="5"/>
      <c r="B619" s="6"/>
      <c r="C619" s="7"/>
      <c r="D619" s="4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12.75" customHeight="1">
      <c r="A620" s="5"/>
      <c r="B620" s="6"/>
      <c r="C620" s="7"/>
      <c r="D620" s="4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12.75" customHeight="1">
      <c r="A621" s="5"/>
      <c r="B621" s="6"/>
      <c r="C621" s="7"/>
      <c r="D621" s="4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12.75" customHeight="1">
      <c r="A622" s="5"/>
      <c r="B622" s="6"/>
      <c r="C622" s="7"/>
      <c r="D622" s="4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12.75" customHeight="1">
      <c r="A623" s="5"/>
      <c r="B623" s="6"/>
      <c r="C623" s="7"/>
      <c r="D623" s="4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12.75" customHeight="1">
      <c r="A624" s="5"/>
      <c r="B624" s="6"/>
      <c r="C624" s="7"/>
      <c r="D624" s="4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12.75" customHeight="1">
      <c r="A625" s="5"/>
      <c r="B625" s="6"/>
      <c r="C625" s="7"/>
      <c r="D625" s="4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12.75" customHeight="1">
      <c r="A626" s="5"/>
      <c r="B626" s="6"/>
      <c r="C626" s="7"/>
      <c r="D626" s="4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12.75" customHeight="1">
      <c r="A627" s="5"/>
      <c r="B627" s="6"/>
      <c r="C627" s="7"/>
      <c r="D627" s="4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12.75" customHeight="1">
      <c r="A628" s="5"/>
      <c r="B628" s="6"/>
      <c r="C628" s="7"/>
      <c r="D628" s="4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12.75" customHeight="1">
      <c r="A629" s="5"/>
      <c r="B629" s="6"/>
      <c r="C629" s="7"/>
      <c r="D629" s="4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12.75" customHeight="1">
      <c r="A630" s="5"/>
      <c r="B630" s="6"/>
      <c r="C630" s="7"/>
      <c r="D630" s="4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12.75" customHeight="1">
      <c r="A631" s="5"/>
      <c r="B631" s="6"/>
      <c r="C631" s="7"/>
      <c r="D631" s="4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12.75" customHeight="1">
      <c r="A632" s="5"/>
      <c r="B632" s="6"/>
      <c r="C632" s="7"/>
      <c r="D632" s="4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12.75" customHeight="1">
      <c r="A633" s="5"/>
      <c r="B633" s="6"/>
      <c r="C633" s="7"/>
      <c r="D633" s="4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12.75" customHeight="1">
      <c r="A634" s="5"/>
      <c r="B634" s="6"/>
      <c r="C634" s="7"/>
      <c r="D634" s="4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12.75" customHeight="1">
      <c r="A635" s="5"/>
      <c r="B635" s="6"/>
      <c r="C635" s="7"/>
      <c r="D635" s="4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12.75" customHeight="1">
      <c r="A636" s="5"/>
      <c r="B636" s="6"/>
      <c r="C636" s="7"/>
      <c r="D636" s="4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12.75" customHeight="1">
      <c r="A637" s="5"/>
      <c r="B637" s="6"/>
      <c r="C637" s="7"/>
      <c r="D637" s="4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12.75" customHeight="1">
      <c r="A638" s="5"/>
      <c r="B638" s="6"/>
      <c r="C638" s="7"/>
      <c r="D638" s="4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12.75" customHeight="1">
      <c r="A639" s="5"/>
      <c r="B639" s="6"/>
      <c r="C639" s="7"/>
      <c r="D639" s="4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12.75" customHeight="1">
      <c r="A640" s="5"/>
      <c r="B640" s="6"/>
      <c r="C640" s="7"/>
      <c r="D640" s="4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12.75" customHeight="1">
      <c r="A641" s="5"/>
      <c r="B641" s="6"/>
      <c r="C641" s="7"/>
      <c r="D641" s="4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12.75" customHeight="1">
      <c r="A642" s="5"/>
      <c r="B642" s="6"/>
      <c r="C642" s="7"/>
      <c r="D642" s="4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12.75" customHeight="1">
      <c r="A643" s="5"/>
      <c r="B643" s="6"/>
      <c r="C643" s="7"/>
      <c r="D643" s="4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12.75" customHeight="1">
      <c r="A644" s="5"/>
      <c r="B644" s="6"/>
      <c r="C644" s="7"/>
      <c r="D644" s="4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12.75" customHeight="1">
      <c r="A645" s="5"/>
      <c r="B645" s="6"/>
      <c r="C645" s="7"/>
      <c r="D645" s="4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12.75" customHeight="1">
      <c r="A646" s="5"/>
      <c r="B646" s="6"/>
      <c r="C646" s="7"/>
      <c r="D646" s="4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12.75" customHeight="1">
      <c r="A647" s="5"/>
      <c r="B647" s="6"/>
      <c r="C647" s="7"/>
      <c r="D647" s="4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12.75" customHeight="1">
      <c r="A648" s="5"/>
      <c r="B648" s="6"/>
      <c r="C648" s="7"/>
      <c r="D648" s="4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12.75" customHeight="1">
      <c r="A649" s="5"/>
      <c r="B649" s="6"/>
      <c r="C649" s="7"/>
      <c r="D649" s="4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12.75" customHeight="1">
      <c r="A650" s="5"/>
      <c r="B650" s="6"/>
      <c r="C650" s="7"/>
      <c r="D650" s="4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12.75" customHeight="1">
      <c r="A651" s="5"/>
      <c r="B651" s="6"/>
      <c r="C651" s="7"/>
      <c r="D651" s="4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12.75" customHeight="1">
      <c r="A652" s="5"/>
      <c r="B652" s="6"/>
      <c r="C652" s="7"/>
      <c r="D652" s="4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12.75" customHeight="1">
      <c r="A653" s="5"/>
      <c r="B653" s="6"/>
      <c r="C653" s="7"/>
      <c r="D653" s="4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12.75" customHeight="1">
      <c r="A654" s="5"/>
      <c r="B654" s="6"/>
      <c r="C654" s="7"/>
      <c r="D654" s="4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12.75" customHeight="1">
      <c r="A655" s="5"/>
      <c r="B655" s="6"/>
      <c r="C655" s="7"/>
      <c r="D655" s="4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12.75" customHeight="1">
      <c r="A656" s="5"/>
      <c r="B656" s="6"/>
      <c r="C656" s="7"/>
      <c r="D656" s="4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12.75" customHeight="1">
      <c r="A657" s="5"/>
      <c r="B657" s="6"/>
      <c r="C657" s="7"/>
      <c r="D657" s="4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12.75" customHeight="1">
      <c r="A658" s="5"/>
      <c r="B658" s="6"/>
      <c r="C658" s="7"/>
      <c r="D658" s="4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12.75" customHeight="1">
      <c r="A659" s="5"/>
      <c r="B659" s="6"/>
      <c r="C659" s="7"/>
      <c r="D659" s="4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12.75" customHeight="1">
      <c r="A660" s="5"/>
      <c r="B660" s="6"/>
      <c r="C660" s="7"/>
      <c r="D660" s="4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12.75" customHeight="1">
      <c r="A661" s="5"/>
      <c r="B661" s="6"/>
      <c r="C661" s="7"/>
      <c r="D661" s="4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12.75" customHeight="1">
      <c r="A662" s="5"/>
      <c r="B662" s="6"/>
      <c r="C662" s="7"/>
      <c r="D662" s="4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12.75" customHeight="1">
      <c r="A663" s="5"/>
      <c r="B663" s="6"/>
      <c r="C663" s="7"/>
      <c r="D663" s="4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12.75" customHeight="1">
      <c r="A664" s="5"/>
      <c r="B664" s="6"/>
      <c r="C664" s="7"/>
      <c r="D664" s="4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12.75" customHeight="1">
      <c r="A665" s="5"/>
      <c r="B665" s="6"/>
      <c r="C665" s="7"/>
      <c r="D665" s="4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12.75" customHeight="1">
      <c r="A666" s="5"/>
      <c r="B666" s="6"/>
      <c r="C666" s="7"/>
      <c r="D666" s="4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12.75" customHeight="1">
      <c r="A667" s="5"/>
      <c r="B667" s="6"/>
      <c r="C667" s="7"/>
      <c r="D667" s="4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12.75" customHeight="1">
      <c r="A668" s="5"/>
      <c r="B668" s="6"/>
      <c r="C668" s="7"/>
      <c r="D668" s="4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12.75" customHeight="1">
      <c r="A669" s="5"/>
      <c r="B669" s="6"/>
      <c r="C669" s="7"/>
      <c r="D669" s="4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12.75" customHeight="1">
      <c r="A670" s="5"/>
      <c r="B670" s="6"/>
      <c r="C670" s="7"/>
      <c r="D670" s="4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12.75" customHeight="1">
      <c r="A671" s="5"/>
      <c r="B671" s="6"/>
      <c r="C671" s="7"/>
      <c r="D671" s="4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12.75" customHeight="1">
      <c r="A672" s="5"/>
      <c r="B672" s="6"/>
      <c r="C672" s="7"/>
      <c r="D672" s="4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12.75" customHeight="1">
      <c r="A673" s="5"/>
      <c r="B673" s="6"/>
      <c r="C673" s="7"/>
      <c r="D673" s="4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12.75" customHeight="1">
      <c r="A674" s="5"/>
      <c r="B674" s="6"/>
      <c r="C674" s="7"/>
      <c r="D674" s="4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12.75" customHeight="1">
      <c r="A675" s="5"/>
      <c r="B675" s="6"/>
      <c r="C675" s="7"/>
      <c r="D675" s="4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12.75" customHeight="1">
      <c r="A676" s="5"/>
      <c r="B676" s="6"/>
      <c r="C676" s="7"/>
      <c r="D676" s="4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12.75" customHeight="1">
      <c r="A677" s="5"/>
      <c r="B677" s="6"/>
      <c r="C677" s="7"/>
      <c r="D677" s="4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12.75" customHeight="1">
      <c r="A678" s="5"/>
      <c r="B678" s="6"/>
      <c r="C678" s="7"/>
      <c r="D678" s="4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12.75" customHeight="1">
      <c r="A679" s="5"/>
      <c r="B679" s="6"/>
      <c r="C679" s="7"/>
      <c r="D679" s="4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12.75" customHeight="1">
      <c r="A680" s="5"/>
      <c r="B680" s="6"/>
      <c r="C680" s="7"/>
      <c r="D680" s="4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12.75" customHeight="1">
      <c r="A681" s="5"/>
      <c r="B681" s="6"/>
      <c r="C681" s="7"/>
      <c r="D681" s="4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12.75" customHeight="1">
      <c r="A682" s="5"/>
      <c r="B682" s="6"/>
      <c r="C682" s="7"/>
      <c r="D682" s="4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12.75" customHeight="1">
      <c r="A683" s="5"/>
      <c r="B683" s="6"/>
      <c r="C683" s="7"/>
      <c r="D683" s="4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12.75" customHeight="1">
      <c r="A684" s="5"/>
      <c r="B684" s="6"/>
      <c r="C684" s="7"/>
      <c r="D684" s="4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12.75" customHeight="1">
      <c r="A685" s="5"/>
      <c r="B685" s="6"/>
      <c r="C685" s="7"/>
      <c r="D685" s="4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12.75" customHeight="1">
      <c r="A686" s="5"/>
      <c r="B686" s="6"/>
      <c r="C686" s="7"/>
      <c r="D686" s="4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12.75" customHeight="1">
      <c r="A687" s="5"/>
      <c r="B687" s="6"/>
      <c r="C687" s="7"/>
      <c r="D687" s="4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12.75" customHeight="1">
      <c r="A688" s="5"/>
      <c r="B688" s="6"/>
      <c r="C688" s="7"/>
      <c r="D688" s="4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12.75" customHeight="1">
      <c r="A689" s="5"/>
      <c r="B689" s="6"/>
      <c r="C689" s="7"/>
      <c r="D689" s="4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12.75" customHeight="1">
      <c r="A690" s="5"/>
      <c r="B690" s="6"/>
      <c r="C690" s="7"/>
      <c r="D690" s="4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12.75" customHeight="1">
      <c r="A691" s="5"/>
      <c r="B691" s="6"/>
      <c r="C691" s="7"/>
      <c r="D691" s="4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12.75" customHeight="1">
      <c r="A692" s="5"/>
      <c r="B692" s="6"/>
      <c r="C692" s="7"/>
      <c r="D692" s="4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12.75" customHeight="1">
      <c r="A693" s="5"/>
      <c r="B693" s="6"/>
      <c r="C693" s="7"/>
      <c r="D693" s="4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12.75" customHeight="1">
      <c r="A694" s="5"/>
      <c r="B694" s="6"/>
      <c r="C694" s="7"/>
      <c r="D694" s="4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12.75" customHeight="1">
      <c r="A695" s="5"/>
      <c r="B695" s="6"/>
      <c r="C695" s="7"/>
      <c r="D695" s="4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12.75" customHeight="1">
      <c r="A696" s="5"/>
      <c r="B696" s="6"/>
      <c r="C696" s="7"/>
      <c r="D696" s="4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12.75" customHeight="1">
      <c r="A697" s="5"/>
      <c r="B697" s="6"/>
      <c r="C697" s="7"/>
      <c r="D697" s="4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12.75" customHeight="1">
      <c r="A698" s="5"/>
      <c r="B698" s="6"/>
      <c r="C698" s="7"/>
      <c r="D698" s="4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12.75" customHeight="1">
      <c r="A699" s="5"/>
      <c r="B699" s="6"/>
      <c r="C699" s="7"/>
      <c r="D699" s="4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12.75" customHeight="1">
      <c r="A700" s="5"/>
      <c r="B700" s="6"/>
      <c r="C700" s="7"/>
      <c r="D700" s="4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12.75" customHeight="1">
      <c r="A701" s="5"/>
      <c r="B701" s="6"/>
      <c r="C701" s="7"/>
      <c r="D701" s="4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12.75" customHeight="1">
      <c r="A702" s="5"/>
      <c r="B702" s="6"/>
      <c r="C702" s="7"/>
      <c r="D702" s="4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12.75" customHeight="1">
      <c r="A703" s="5"/>
      <c r="B703" s="6"/>
      <c r="C703" s="7"/>
      <c r="D703" s="4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12.75" customHeight="1">
      <c r="A704" s="5"/>
      <c r="B704" s="6"/>
      <c r="C704" s="7"/>
      <c r="D704" s="4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12.75" customHeight="1">
      <c r="A705" s="5"/>
      <c r="B705" s="6"/>
      <c r="C705" s="7"/>
      <c r="D705" s="4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12.75" customHeight="1">
      <c r="A706" s="5"/>
      <c r="B706" s="6"/>
      <c r="C706" s="7"/>
      <c r="D706" s="4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12.75" customHeight="1">
      <c r="A707" s="5"/>
      <c r="B707" s="6"/>
      <c r="C707" s="7"/>
      <c r="D707" s="4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12.75" customHeight="1">
      <c r="A708" s="5"/>
      <c r="B708" s="6"/>
      <c r="C708" s="7"/>
      <c r="D708" s="4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12.75" customHeight="1">
      <c r="A709" s="5"/>
      <c r="B709" s="6"/>
      <c r="C709" s="7"/>
      <c r="D709" s="4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12.75" customHeight="1">
      <c r="A710" s="5"/>
      <c r="B710" s="6"/>
      <c r="C710" s="7"/>
      <c r="D710" s="4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12.75" customHeight="1">
      <c r="A711" s="5"/>
      <c r="B711" s="6"/>
      <c r="C711" s="7"/>
      <c r="D711" s="4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12.75" customHeight="1">
      <c r="A712" s="5"/>
      <c r="B712" s="6"/>
      <c r="C712" s="7"/>
      <c r="D712" s="4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12.75" customHeight="1">
      <c r="A713" s="5"/>
      <c r="B713" s="6"/>
      <c r="C713" s="7"/>
      <c r="D713" s="4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12.75" customHeight="1">
      <c r="A714" s="5"/>
      <c r="B714" s="6"/>
      <c r="C714" s="7"/>
      <c r="D714" s="4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12.75" customHeight="1">
      <c r="A715" s="5"/>
      <c r="B715" s="6"/>
      <c r="C715" s="7"/>
      <c r="D715" s="4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12.75" customHeight="1">
      <c r="A716" s="5"/>
      <c r="B716" s="6"/>
      <c r="C716" s="7"/>
      <c r="D716" s="4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12.75" customHeight="1">
      <c r="A717" s="5"/>
      <c r="B717" s="6"/>
      <c r="C717" s="7"/>
      <c r="D717" s="4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12.75" customHeight="1">
      <c r="A718" s="5"/>
      <c r="B718" s="6"/>
      <c r="C718" s="7"/>
      <c r="D718" s="4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12.75" customHeight="1">
      <c r="A719" s="5"/>
      <c r="B719" s="6"/>
      <c r="C719" s="7"/>
      <c r="D719" s="4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12.75" customHeight="1">
      <c r="A720" s="5"/>
      <c r="B720" s="6"/>
      <c r="C720" s="7"/>
      <c r="D720" s="4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12.75" customHeight="1">
      <c r="A721" s="5"/>
      <c r="B721" s="6"/>
      <c r="C721" s="7"/>
      <c r="D721" s="4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12.75" customHeight="1">
      <c r="A722" s="5"/>
      <c r="B722" s="6"/>
      <c r="C722" s="7"/>
      <c r="D722" s="4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12.75" customHeight="1">
      <c r="A723" s="5"/>
      <c r="B723" s="6"/>
      <c r="C723" s="7"/>
      <c r="D723" s="4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12.75" customHeight="1">
      <c r="A724" s="5"/>
      <c r="B724" s="6"/>
      <c r="C724" s="7"/>
      <c r="D724" s="4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12.75" customHeight="1">
      <c r="A725" s="5"/>
      <c r="B725" s="6"/>
      <c r="C725" s="7"/>
      <c r="D725" s="4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12.75" customHeight="1">
      <c r="A726" s="5"/>
      <c r="B726" s="6"/>
      <c r="C726" s="7"/>
      <c r="D726" s="4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12.75" customHeight="1">
      <c r="A727" s="5"/>
      <c r="B727" s="6"/>
      <c r="C727" s="7"/>
      <c r="D727" s="4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12.75" customHeight="1">
      <c r="A728" s="5"/>
      <c r="B728" s="6"/>
      <c r="C728" s="7"/>
      <c r="D728" s="4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12.75" customHeight="1">
      <c r="A729" s="5"/>
      <c r="B729" s="6"/>
      <c r="C729" s="7"/>
      <c r="D729" s="4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12.75" customHeight="1">
      <c r="A730" s="5"/>
      <c r="B730" s="6"/>
      <c r="C730" s="7"/>
      <c r="D730" s="4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12.75" customHeight="1">
      <c r="A731" s="5"/>
      <c r="B731" s="6"/>
      <c r="C731" s="7"/>
      <c r="D731" s="4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12.75" customHeight="1">
      <c r="A732" s="5"/>
      <c r="B732" s="6"/>
      <c r="C732" s="7"/>
      <c r="D732" s="4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12.75" customHeight="1">
      <c r="A733" s="5"/>
      <c r="B733" s="6"/>
      <c r="C733" s="7"/>
      <c r="D733" s="4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12.75" customHeight="1">
      <c r="A734" s="5"/>
      <c r="B734" s="6"/>
      <c r="C734" s="7"/>
      <c r="D734" s="4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12.75" customHeight="1">
      <c r="A735" s="5"/>
      <c r="B735" s="6"/>
      <c r="C735" s="7"/>
      <c r="D735" s="4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12.75" customHeight="1">
      <c r="A736" s="5"/>
      <c r="B736" s="6"/>
      <c r="C736" s="7"/>
      <c r="D736" s="4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12.75" customHeight="1">
      <c r="A737" s="5"/>
      <c r="B737" s="6"/>
      <c r="C737" s="7"/>
      <c r="D737" s="4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12.75" customHeight="1">
      <c r="A738" s="5"/>
      <c r="B738" s="6"/>
      <c r="C738" s="7"/>
      <c r="D738" s="4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12.75" customHeight="1">
      <c r="A739" s="5"/>
      <c r="B739" s="6"/>
      <c r="C739" s="7"/>
      <c r="D739" s="4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12.75" customHeight="1">
      <c r="A740" s="5"/>
      <c r="B740" s="6"/>
      <c r="C740" s="7"/>
      <c r="D740" s="4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12.75" customHeight="1">
      <c r="A741" s="5"/>
      <c r="B741" s="6"/>
      <c r="C741" s="7"/>
      <c r="D741" s="4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12.75" customHeight="1">
      <c r="A742" s="5"/>
      <c r="B742" s="6"/>
      <c r="C742" s="7"/>
      <c r="D742" s="4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12.75" customHeight="1">
      <c r="A743" s="5"/>
      <c r="B743" s="6"/>
      <c r="C743" s="7"/>
      <c r="D743" s="4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12.75" customHeight="1">
      <c r="A744" s="5"/>
      <c r="B744" s="6"/>
      <c r="C744" s="7"/>
      <c r="D744" s="4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12.75" customHeight="1">
      <c r="A745" s="5"/>
      <c r="B745" s="6"/>
      <c r="C745" s="7"/>
      <c r="D745" s="4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12.75" customHeight="1">
      <c r="A746" s="5"/>
      <c r="B746" s="6"/>
      <c r="C746" s="7"/>
      <c r="D746" s="4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12.75" customHeight="1">
      <c r="A747" s="5"/>
      <c r="B747" s="6"/>
      <c r="C747" s="7"/>
      <c r="D747" s="4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12.75" customHeight="1">
      <c r="A748" s="5"/>
      <c r="B748" s="6"/>
      <c r="C748" s="7"/>
      <c r="D748" s="4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12.75" customHeight="1">
      <c r="A749" s="5"/>
      <c r="B749" s="6"/>
      <c r="C749" s="7"/>
      <c r="D749" s="4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12.75" customHeight="1">
      <c r="A750" s="5"/>
      <c r="B750" s="6"/>
      <c r="C750" s="7"/>
      <c r="D750" s="4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12.75" customHeight="1">
      <c r="A751" s="5"/>
      <c r="B751" s="6"/>
      <c r="C751" s="7"/>
      <c r="D751" s="4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12.75" customHeight="1">
      <c r="A752" s="5"/>
      <c r="B752" s="6"/>
      <c r="C752" s="7"/>
      <c r="D752" s="4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12.75" customHeight="1">
      <c r="A753" s="5"/>
      <c r="B753" s="6"/>
      <c r="C753" s="7"/>
      <c r="D753" s="4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12.75" customHeight="1">
      <c r="A754" s="5"/>
      <c r="B754" s="6"/>
      <c r="C754" s="7"/>
      <c r="D754" s="4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12.75" customHeight="1">
      <c r="A755" s="5"/>
      <c r="B755" s="6"/>
      <c r="C755" s="7"/>
      <c r="D755" s="4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12.75" customHeight="1">
      <c r="A756" s="5"/>
      <c r="B756" s="6"/>
      <c r="C756" s="7"/>
      <c r="D756" s="4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12.75" customHeight="1">
      <c r="A757" s="5"/>
      <c r="B757" s="6"/>
      <c r="C757" s="7"/>
      <c r="D757" s="4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12.75" customHeight="1">
      <c r="A758" s="5"/>
      <c r="B758" s="6"/>
      <c r="C758" s="7"/>
      <c r="D758" s="4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12.75" customHeight="1">
      <c r="A759" s="5"/>
      <c r="B759" s="6"/>
      <c r="C759" s="7"/>
      <c r="D759" s="4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12.75" customHeight="1">
      <c r="A760" s="5"/>
      <c r="B760" s="6"/>
      <c r="C760" s="7"/>
      <c r="D760" s="4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12.75" customHeight="1">
      <c r="A761" s="5"/>
      <c r="B761" s="6"/>
      <c r="C761" s="7"/>
      <c r="D761" s="4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12.75" customHeight="1">
      <c r="A762" s="5"/>
      <c r="B762" s="6"/>
      <c r="C762" s="7"/>
      <c r="D762" s="4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12.75" customHeight="1">
      <c r="A763" s="5"/>
      <c r="B763" s="6"/>
      <c r="C763" s="7"/>
      <c r="D763" s="4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12.75" customHeight="1">
      <c r="A764" s="5"/>
      <c r="B764" s="6"/>
      <c r="C764" s="7"/>
      <c r="D764" s="4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12.75" customHeight="1">
      <c r="A765" s="5"/>
      <c r="B765" s="6"/>
      <c r="C765" s="7"/>
      <c r="D765" s="4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12.75" customHeight="1">
      <c r="A766" s="5"/>
      <c r="B766" s="6"/>
      <c r="C766" s="7"/>
      <c r="D766" s="4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12.75" customHeight="1">
      <c r="A767" s="5"/>
      <c r="B767" s="6"/>
      <c r="C767" s="7"/>
      <c r="D767" s="4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12.75" customHeight="1">
      <c r="A768" s="5"/>
      <c r="B768" s="6"/>
      <c r="C768" s="7"/>
      <c r="D768" s="4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12.75" customHeight="1">
      <c r="A769" s="5"/>
      <c r="B769" s="6"/>
      <c r="C769" s="7"/>
      <c r="D769" s="4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12.75" customHeight="1">
      <c r="A770" s="5"/>
      <c r="B770" s="6"/>
      <c r="C770" s="7"/>
      <c r="D770" s="4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12.75" customHeight="1">
      <c r="A771" s="5"/>
      <c r="B771" s="6"/>
      <c r="C771" s="7"/>
      <c r="D771" s="4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12.75" customHeight="1">
      <c r="A772" s="5"/>
      <c r="B772" s="6"/>
      <c r="C772" s="7"/>
      <c r="D772" s="4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12.75" customHeight="1">
      <c r="A773" s="5"/>
      <c r="B773" s="6"/>
      <c r="C773" s="7"/>
      <c r="D773" s="4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12.75" customHeight="1">
      <c r="A774" s="5"/>
      <c r="B774" s="6"/>
      <c r="C774" s="7"/>
      <c r="D774" s="4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12.75" customHeight="1">
      <c r="A775" s="5"/>
      <c r="B775" s="6"/>
      <c r="C775" s="7"/>
      <c r="D775" s="4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12.75" customHeight="1">
      <c r="A776" s="5"/>
      <c r="B776" s="6"/>
      <c r="C776" s="7"/>
      <c r="D776" s="4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12.75" customHeight="1">
      <c r="A777" s="5"/>
      <c r="B777" s="6"/>
      <c r="C777" s="7"/>
      <c r="D777" s="4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12.75" customHeight="1">
      <c r="A778" s="5"/>
      <c r="B778" s="6"/>
      <c r="C778" s="7"/>
      <c r="D778" s="4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12.75" customHeight="1">
      <c r="A779" s="5"/>
      <c r="B779" s="6"/>
      <c r="C779" s="7"/>
      <c r="D779" s="4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12.75" customHeight="1">
      <c r="A780" s="5"/>
      <c r="B780" s="6"/>
      <c r="C780" s="7"/>
      <c r="D780" s="4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12.75" customHeight="1">
      <c r="A781" s="5"/>
      <c r="B781" s="6"/>
      <c r="C781" s="7"/>
      <c r="D781" s="4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12.75" customHeight="1">
      <c r="A782" s="5"/>
      <c r="B782" s="6"/>
      <c r="C782" s="7"/>
      <c r="D782" s="4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12.75" customHeight="1">
      <c r="A783" s="5"/>
      <c r="B783" s="6"/>
      <c r="C783" s="7"/>
      <c r="D783" s="4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12.75" customHeight="1">
      <c r="A784" s="5"/>
      <c r="B784" s="6"/>
      <c r="C784" s="7"/>
      <c r="D784" s="4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12.75" customHeight="1">
      <c r="A785" s="5"/>
      <c r="B785" s="6"/>
      <c r="C785" s="7"/>
      <c r="D785" s="4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12.75" customHeight="1">
      <c r="A786" s="5"/>
      <c r="B786" s="6"/>
      <c r="C786" s="7"/>
      <c r="D786" s="4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12.75" customHeight="1">
      <c r="A787" s="5"/>
      <c r="B787" s="6"/>
      <c r="C787" s="7"/>
      <c r="D787" s="4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12.75" customHeight="1">
      <c r="A788" s="5"/>
      <c r="B788" s="6"/>
      <c r="C788" s="7"/>
      <c r="D788" s="4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12.75" customHeight="1">
      <c r="A789" s="5"/>
      <c r="B789" s="6"/>
      <c r="C789" s="7"/>
      <c r="D789" s="4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12.75" customHeight="1">
      <c r="A790" s="5"/>
      <c r="B790" s="6"/>
      <c r="C790" s="7"/>
      <c r="D790" s="4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12.75" customHeight="1">
      <c r="A791" s="5"/>
      <c r="B791" s="6"/>
      <c r="C791" s="7"/>
      <c r="D791" s="4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12.75" customHeight="1">
      <c r="A792" s="5"/>
      <c r="B792" s="6"/>
      <c r="C792" s="7"/>
      <c r="D792" s="4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12.75" customHeight="1">
      <c r="A793" s="5"/>
      <c r="B793" s="6"/>
      <c r="C793" s="7"/>
      <c r="D793" s="4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12.75" customHeight="1">
      <c r="A794" s="5"/>
      <c r="B794" s="6"/>
      <c r="C794" s="7"/>
      <c r="D794" s="4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12.75" customHeight="1">
      <c r="A795" s="5"/>
      <c r="B795" s="6"/>
      <c r="C795" s="7"/>
      <c r="D795" s="4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12.75" customHeight="1">
      <c r="A796" s="5"/>
      <c r="B796" s="6"/>
      <c r="C796" s="7"/>
      <c r="D796" s="4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12.75" customHeight="1">
      <c r="A797" s="5"/>
      <c r="B797" s="6"/>
      <c r="C797" s="7"/>
      <c r="D797" s="4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12.75" customHeight="1">
      <c r="A798" s="5"/>
      <c r="B798" s="6"/>
      <c r="C798" s="7"/>
      <c r="D798" s="4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12.75" customHeight="1">
      <c r="A799" s="5"/>
      <c r="B799" s="6"/>
      <c r="C799" s="7"/>
      <c r="D799" s="4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12.75" customHeight="1">
      <c r="A800" s="5"/>
      <c r="B800" s="6"/>
      <c r="C800" s="7"/>
      <c r="D800" s="4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12.75" customHeight="1">
      <c r="A801" s="5"/>
      <c r="B801" s="6"/>
      <c r="C801" s="7"/>
      <c r="D801" s="4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12.75" customHeight="1">
      <c r="A802" s="5"/>
      <c r="B802" s="6"/>
      <c r="C802" s="7"/>
      <c r="D802" s="4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12.75" customHeight="1">
      <c r="A803" s="5"/>
      <c r="B803" s="6"/>
      <c r="C803" s="7"/>
      <c r="D803" s="4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12.75" customHeight="1">
      <c r="A804" s="5"/>
      <c r="B804" s="6"/>
      <c r="C804" s="7"/>
      <c r="D804" s="4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12.75" customHeight="1">
      <c r="A805" s="5"/>
      <c r="B805" s="6"/>
      <c r="C805" s="7"/>
      <c r="D805" s="4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12.75" customHeight="1">
      <c r="A806" s="5"/>
      <c r="B806" s="6"/>
      <c r="C806" s="7"/>
      <c r="D806" s="4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12.75" customHeight="1">
      <c r="A807" s="5"/>
      <c r="B807" s="6"/>
      <c r="C807" s="7"/>
      <c r="D807" s="4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12.75" customHeight="1">
      <c r="A808" s="5"/>
      <c r="B808" s="6"/>
      <c r="C808" s="7"/>
      <c r="D808" s="4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12.75" customHeight="1">
      <c r="A809" s="5"/>
      <c r="B809" s="6"/>
      <c r="C809" s="7"/>
      <c r="D809" s="4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12.75" customHeight="1">
      <c r="A810" s="5"/>
      <c r="B810" s="6"/>
      <c r="C810" s="7"/>
      <c r="D810" s="4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12.75" customHeight="1">
      <c r="A811" s="5"/>
      <c r="B811" s="6"/>
      <c r="C811" s="7"/>
      <c r="D811" s="4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12.75" customHeight="1">
      <c r="A812" s="5"/>
      <c r="B812" s="6"/>
      <c r="C812" s="7"/>
      <c r="D812" s="4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12.75" customHeight="1">
      <c r="A813" s="5"/>
      <c r="B813" s="6"/>
      <c r="C813" s="7"/>
      <c r="D813" s="4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12.75" customHeight="1">
      <c r="A814" s="5"/>
      <c r="B814" s="6"/>
      <c r="C814" s="7"/>
      <c r="D814" s="4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12.75" customHeight="1">
      <c r="A815" s="5"/>
      <c r="B815" s="6"/>
      <c r="C815" s="7"/>
      <c r="D815" s="4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12.75" customHeight="1">
      <c r="A816" s="5"/>
      <c r="B816" s="6"/>
      <c r="C816" s="7"/>
      <c r="D816" s="4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12.75" customHeight="1">
      <c r="A817" s="5"/>
      <c r="B817" s="6"/>
      <c r="C817" s="7"/>
      <c r="D817" s="4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12.75" customHeight="1">
      <c r="A818" s="5"/>
      <c r="B818" s="6"/>
      <c r="C818" s="7"/>
      <c r="D818" s="4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12.75" customHeight="1">
      <c r="A819" s="5"/>
      <c r="B819" s="6"/>
      <c r="C819" s="7"/>
      <c r="D819" s="4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12.75" customHeight="1">
      <c r="A820" s="5"/>
      <c r="B820" s="6"/>
      <c r="C820" s="7"/>
      <c r="D820" s="4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12.75" customHeight="1">
      <c r="A821" s="5"/>
      <c r="B821" s="6"/>
      <c r="C821" s="7"/>
      <c r="D821" s="4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12.75" customHeight="1">
      <c r="A822" s="5"/>
      <c r="B822" s="6"/>
      <c r="C822" s="7"/>
      <c r="D822" s="4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12.75" customHeight="1">
      <c r="A823" s="5"/>
      <c r="B823" s="6"/>
      <c r="C823" s="7"/>
      <c r="D823" s="4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12.75" customHeight="1">
      <c r="A824" s="5"/>
      <c r="B824" s="6"/>
      <c r="C824" s="7"/>
      <c r="D824" s="4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12.75" customHeight="1">
      <c r="A825" s="5"/>
      <c r="B825" s="6"/>
      <c r="C825" s="7"/>
      <c r="D825" s="4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12.75" customHeight="1">
      <c r="A826" s="5"/>
      <c r="B826" s="6"/>
      <c r="C826" s="7"/>
      <c r="D826" s="4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12.75" customHeight="1">
      <c r="A827" s="5"/>
      <c r="B827" s="6"/>
      <c r="C827" s="7"/>
      <c r="D827" s="4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12.75" customHeight="1">
      <c r="A828" s="5"/>
      <c r="B828" s="6"/>
      <c r="C828" s="7"/>
      <c r="D828" s="4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12.75" customHeight="1">
      <c r="A829" s="5"/>
      <c r="B829" s="6"/>
      <c r="C829" s="7"/>
      <c r="D829" s="4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12.75" customHeight="1">
      <c r="A830" s="5"/>
      <c r="B830" s="6"/>
      <c r="C830" s="7"/>
      <c r="D830" s="4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12.75" customHeight="1">
      <c r="A831" s="5"/>
      <c r="B831" s="6"/>
      <c r="C831" s="7"/>
      <c r="D831" s="4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12.75" customHeight="1">
      <c r="A832" s="5"/>
      <c r="B832" s="6"/>
      <c r="C832" s="7"/>
      <c r="D832" s="4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12.75" customHeight="1">
      <c r="A833" s="5"/>
      <c r="B833" s="6"/>
      <c r="C833" s="7"/>
      <c r="D833" s="4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12.75" customHeight="1">
      <c r="A834" s="5"/>
      <c r="B834" s="6"/>
      <c r="C834" s="7"/>
      <c r="D834" s="4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12.75" customHeight="1">
      <c r="A835" s="5"/>
      <c r="B835" s="6"/>
      <c r="C835" s="7"/>
      <c r="D835" s="4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12.75" customHeight="1">
      <c r="A836" s="5"/>
      <c r="B836" s="6"/>
      <c r="C836" s="7"/>
      <c r="D836" s="4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12.75" customHeight="1">
      <c r="A837" s="5"/>
      <c r="B837" s="6"/>
      <c r="C837" s="7"/>
      <c r="D837" s="4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12.75" customHeight="1">
      <c r="A838" s="5"/>
      <c r="B838" s="6"/>
      <c r="C838" s="7"/>
      <c r="D838" s="4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12.75" customHeight="1">
      <c r="A839" s="5"/>
      <c r="B839" s="6"/>
      <c r="C839" s="7"/>
      <c r="D839" s="4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12.75" customHeight="1">
      <c r="A840" s="5"/>
      <c r="B840" s="6"/>
      <c r="C840" s="7"/>
      <c r="D840" s="4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12.75" customHeight="1">
      <c r="A841" s="5"/>
      <c r="B841" s="6"/>
      <c r="C841" s="7"/>
      <c r="D841" s="4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12.75" customHeight="1">
      <c r="A842" s="5"/>
      <c r="B842" s="6"/>
      <c r="C842" s="7"/>
      <c r="D842" s="4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12.75" customHeight="1">
      <c r="A843" s="5"/>
      <c r="B843" s="6"/>
      <c r="C843" s="7"/>
      <c r="D843" s="4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12.75" customHeight="1">
      <c r="A844" s="5"/>
      <c r="B844" s="6"/>
      <c r="C844" s="7"/>
      <c r="D844" s="4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12.75" customHeight="1">
      <c r="A845" s="5"/>
      <c r="B845" s="6"/>
      <c r="C845" s="7"/>
      <c r="D845" s="4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12.75" customHeight="1">
      <c r="A846" s="5"/>
      <c r="B846" s="6"/>
      <c r="C846" s="7"/>
      <c r="D846" s="4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12.75" customHeight="1">
      <c r="A847" s="5"/>
      <c r="B847" s="6"/>
      <c r="C847" s="7"/>
      <c r="D847" s="4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12.75" customHeight="1">
      <c r="A848" s="5"/>
      <c r="B848" s="6"/>
      <c r="C848" s="7"/>
      <c r="D848" s="4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12.75" customHeight="1">
      <c r="A849" s="5"/>
      <c r="B849" s="6"/>
      <c r="C849" s="7"/>
      <c r="D849" s="4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12.75" customHeight="1">
      <c r="A850" s="5"/>
      <c r="B850" s="6"/>
      <c r="C850" s="7"/>
      <c r="D850" s="4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12.75" customHeight="1">
      <c r="A851" s="5"/>
      <c r="B851" s="6"/>
      <c r="C851" s="7"/>
      <c r="D851" s="4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12.75" customHeight="1">
      <c r="A852" s="5"/>
      <c r="B852" s="6"/>
      <c r="C852" s="7"/>
      <c r="D852" s="4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12.75" customHeight="1">
      <c r="A853" s="5"/>
      <c r="B853" s="6"/>
      <c r="C853" s="7"/>
      <c r="D853" s="4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12.75" customHeight="1">
      <c r="A854" s="5"/>
      <c r="B854" s="6"/>
      <c r="C854" s="7"/>
      <c r="D854" s="4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12.75" customHeight="1">
      <c r="A855" s="5"/>
      <c r="B855" s="6"/>
      <c r="C855" s="7"/>
      <c r="D855" s="4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12.75" customHeight="1">
      <c r="A856" s="5"/>
      <c r="B856" s="6"/>
      <c r="C856" s="7"/>
      <c r="D856" s="4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12.75" customHeight="1">
      <c r="A857" s="5"/>
      <c r="B857" s="6"/>
      <c r="C857" s="7"/>
      <c r="D857" s="4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12.75" customHeight="1">
      <c r="A858" s="5"/>
      <c r="B858" s="6"/>
      <c r="C858" s="7"/>
      <c r="D858" s="4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12.75" customHeight="1">
      <c r="A859" s="5"/>
      <c r="B859" s="6"/>
      <c r="C859" s="7"/>
      <c r="D859" s="4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12.75" customHeight="1">
      <c r="A860" s="5"/>
      <c r="B860" s="6"/>
      <c r="C860" s="7"/>
      <c r="D860" s="4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12.75" customHeight="1">
      <c r="A861" s="5"/>
      <c r="B861" s="6"/>
      <c r="C861" s="7"/>
      <c r="D861" s="4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12.75" customHeight="1">
      <c r="A862" s="5"/>
      <c r="B862" s="6"/>
      <c r="C862" s="7"/>
      <c r="D862" s="4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12.75" customHeight="1">
      <c r="A863" s="5"/>
      <c r="B863" s="6"/>
      <c r="C863" s="7"/>
      <c r="D863" s="4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12.75" customHeight="1">
      <c r="A864" s="5"/>
      <c r="B864" s="6"/>
      <c r="C864" s="7"/>
      <c r="D864" s="4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12.75" customHeight="1">
      <c r="A865" s="5"/>
      <c r="B865" s="6"/>
      <c r="C865" s="7"/>
      <c r="D865" s="4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12.75" customHeight="1">
      <c r="A866" s="5"/>
      <c r="B866" s="6"/>
      <c r="C866" s="7"/>
      <c r="D866" s="4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12.75" customHeight="1">
      <c r="A867" s="5"/>
      <c r="B867" s="6"/>
      <c r="C867" s="7"/>
      <c r="D867" s="4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12.75" customHeight="1">
      <c r="A868" s="5"/>
      <c r="B868" s="6"/>
      <c r="C868" s="7"/>
      <c r="D868" s="4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12.75" customHeight="1">
      <c r="A869" s="5"/>
      <c r="B869" s="6"/>
      <c r="C869" s="7"/>
      <c r="D869" s="4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12.75" customHeight="1">
      <c r="A870" s="5"/>
      <c r="B870" s="6"/>
      <c r="C870" s="7"/>
      <c r="D870" s="4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12.75" customHeight="1">
      <c r="A871" s="5"/>
      <c r="B871" s="6"/>
      <c r="C871" s="7"/>
      <c r="D871" s="4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12.75" customHeight="1">
      <c r="A872" s="5"/>
      <c r="B872" s="6"/>
      <c r="C872" s="7"/>
      <c r="D872" s="4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12.75" customHeight="1">
      <c r="A873" s="5"/>
      <c r="B873" s="6"/>
      <c r="C873" s="7"/>
      <c r="D873" s="4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12.75" customHeight="1">
      <c r="A874" s="5"/>
      <c r="B874" s="6"/>
      <c r="C874" s="7"/>
      <c r="D874" s="4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12.75" customHeight="1">
      <c r="A875" s="5"/>
      <c r="B875" s="6"/>
      <c r="C875" s="7"/>
      <c r="D875" s="4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12.75" customHeight="1">
      <c r="A876" s="5"/>
      <c r="B876" s="6"/>
      <c r="C876" s="7"/>
      <c r="D876" s="4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12.75" customHeight="1">
      <c r="A877" s="5"/>
      <c r="B877" s="6"/>
      <c r="C877" s="7"/>
      <c r="D877" s="4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12.75" customHeight="1">
      <c r="A878" s="5"/>
      <c r="B878" s="6"/>
      <c r="C878" s="7"/>
      <c r="D878" s="4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12.75" customHeight="1">
      <c r="A879" s="5"/>
      <c r="B879" s="6"/>
      <c r="C879" s="7"/>
      <c r="D879" s="4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12.75" customHeight="1">
      <c r="A880" s="5"/>
      <c r="B880" s="6"/>
      <c r="C880" s="7"/>
      <c r="D880" s="4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12.75" customHeight="1">
      <c r="A881" s="5"/>
      <c r="B881" s="6"/>
      <c r="C881" s="7"/>
      <c r="D881" s="4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12.75" customHeight="1">
      <c r="A882" s="5"/>
      <c r="B882" s="6"/>
      <c r="C882" s="7"/>
      <c r="D882" s="4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12.75" customHeight="1">
      <c r="A883" s="5"/>
      <c r="B883" s="6"/>
      <c r="C883" s="7"/>
      <c r="D883" s="4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12.75" customHeight="1">
      <c r="A884" s="5"/>
      <c r="B884" s="6"/>
      <c r="C884" s="7"/>
      <c r="D884" s="4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12.75" customHeight="1">
      <c r="A885" s="5"/>
      <c r="B885" s="6"/>
      <c r="C885" s="7"/>
      <c r="D885" s="4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12.75" customHeight="1">
      <c r="A886" s="5"/>
      <c r="B886" s="6"/>
      <c r="C886" s="7"/>
      <c r="D886" s="4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12.75" customHeight="1">
      <c r="A887" s="5"/>
      <c r="B887" s="6"/>
      <c r="C887" s="7"/>
      <c r="D887" s="4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12.75" customHeight="1">
      <c r="A888" s="5"/>
      <c r="B888" s="6"/>
      <c r="C888" s="7"/>
      <c r="D888" s="4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12.75" customHeight="1">
      <c r="A889" s="5"/>
      <c r="B889" s="6"/>
      <c r="C889" s="7"/>
      <c r="D889" s="4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12.75" customHeight="1">
      <c r="A890" s="5"/>
      <c r="B890" s="6"/>
      <c r="C890" s="7"/>
      <c r="D890" s="4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12.75" customHeight="1">
      <c r="A891" s="5"/>
      <c r="B891" s="6"/>
      <c r="C891" s="7"/>
      <c r="D891" s="4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12.75" customHeight="1">
      <c r="A892" s="5"/>
      <c r="B892" s="6"/>
      <c r="C892" s="7"/>
      <c r="D892" s="4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12.75" customHeight="1">
      <c r="A893" s="5"/>
      <c r="B893" s="6"/>
      <c r="C893" s="7"/>
      <c r="D893" s="4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12.75" customHeight="1">
      <c r="A894" s="5"/>
      <c r="B894" s="6"/>
      <c r="C894" s="7"/>
      <c r="D894" s="4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12.75" customHeight="1">
      <c r="A895" s="5"/>
      <c r="B895" s="6"/>
      <c r="C895" s="7"/>
      <c r="D895" s="4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12.75" customHeight="1">
      <c r="A896" s="5"/>
      <c r="B896" s="6"/>
      <c r="C896" s="7"/>
      <c r="D896" s="4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12.75" customHeight="1">
      <c r="A897" s="5"/>
      <c r="B897" s="6"/>
      <c r="C897" s="7"/>
      <c r="D897" s="4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12.75" customHeight="1">
      <c r="A898" s="5"/>
      <c r="B898" s="6"/>
      <c r="C898" s="7"/>
      <c r="D898" s="4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12.75" customHeight="1">
      <c r="A899" s="5"/>
      <c r="B899" s="6"/>
      <c r="C899" s="7"/>
      <c r="D899" s="4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12.75" customHeight="1">
      <c r="A900" s="5"/>
      <c r="B900" s="6"/>
      <c r="C900" s="7"/>
      <c r="D900" s="4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12.75" customHeight="1">
      <c r="A901" s="5"/>
      <c r="B901" s="6"/>
      <c r="C901" s="7"/>
      <c r="D901" s="4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12.75" customHeight="1">
      <c r="A902" s="5"/>
      <c r="B902" s="6"/>
      <c r="C902" s="7"/>
      <c r="D902" s="4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12.75" customHeight="1">
      <c r="A903" s="5"/>
      <c r="B903" s="6"/>
      <c r="C903" s="7"/>
      <c r="D903" s="4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12.75" customHeight="1">
      <c r="A904" s="5"/>
      <c r="B904" s="6"/>
      <c r="C904" s="7"/>
      <c r="D904" s="4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12.75" customHeight="1">
      <c r="A905" s="5"/>
      <c r="B905" s="6"/>
      <c r="C905" s="7"/>
      <c r="D905" s="4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12.75" customHeight="1">
      <c r="A906" s="5"/>
      <c r="B906" s="6"/>
      <c r="C906" s="7"/>
      <c r="D906" s="4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12.75" customHeight="1">
      <c r="A907" s="5"/>
      <c r="B907" s="6"/>
      <c r="C907" s="7"/>
      <c r="D907" s="4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12.75" customHeight="1">
      <c r="A908" s="5"/>
      <c r="B908" s="6"/>
      <c r="C908" s="7"/>
      <c r="D908" s="4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12.75" customHeight="1">
      <c r="A909" s="5"/>
      <c r="B909" s="6"/>
      <c r="C909" s="7"/>
      <c r="D909" s="4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12.75" customHeight="1">
      <c r="A910" s="5"/>
      <c r="B910" s="6"/>
      <c r="C910" s="7"/>
      <c r="D910" s="4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12.75" customHeight="1">
      <c r="A911" s="5"/>
      <c r="B911" s="6"/>
      <c r="C911" s="7"/>
      <c r="D911" s="4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12.75" customHeight="1">
      <c r="A912" s="5"/>
      <c r="B912" s="6"/>
      <c r="C912" s="7"/>
      <c r="D912" s="4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12.75" customHeight="1">
      <c r="A913" s="5"/>
      <c r="B913" s="6"/>
      <c r="C913" s="7"/>
      <c r="D913" s="4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12.75" customHeight="1">
      <c r="A914" s="5"/>
      <c r="B914" s="6"/>
      <c r="C914" s="7"/>
      <c r="D914" s="4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12.75" customHeight="1">
      <c r="A915" s="5"/>
      <c r="B915" s="6"/>
      <c r="C915" s="7"/>
      <c r="D915" s="4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12.75" customHeight="1">
      <c r="A916" s="5"/>
      <c r="B916" s="6"/>
      <c r="C916" s="7"/>
      <c r="D916" s="4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12.75" customHeight="1">
      <c r="A917" s="5"/>
      <c r="B917" s="6"/>
      <c r="C917" s="7"/>
      <c r="D917" s="4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12.75" customHeight="1">
      <c r="A918" s="5"/>
      <c r="B918" s="6"/>
      <c r="C918" s="7"/>
      <c r="D918" s="4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12.75" customHeight="1">
      <c r="A919" s="5"/>
      <c r="B919" s="6"/>
      <c r="C919" s="7"/>
      <c r="D919" s="4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12.75" customHeight="1">
      <c r="A920" s="5"/>
      <c r="B920" s="6"/>
      <c r="C920" s="7"/>
      <c r="D920" s="4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12.75" customHeight="1">
      <c r="A921" s="5"/>
      <c r="B921" s="6"/>
      <c r="C921" s="7"/>
      <c r="D921" s="4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12.75" customHeight="1">
      <c r="A922" s="5"/>
      <c r="B922" s="6"/>
      <c r="C922" s="7"/>
      <c r="D922" s="4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12.75" customHeight="1">
      <c r="A923" s="5"/>
      <c r="B923" s="6"/>
      <c r="C923" s="7"/>
      <c r="D923" s="4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12.75" customHeight="1">
      <c r="A924" s="5"/>
      <c r="B924" s="6"/>
      <c r="C924" s="7"/>
      <c r="D924" s="4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12.75" customHeight="1">
      <c r="A925" s="5"/>
      <c r="B925" s="6"/>
      <c r="C925" s="7"/>
      <c r="D925" s="4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12.75" customHeight="1">
      <c r="A926" s="5"/>
      <c r="B926" s="6"/>
      <c r="C926" s="7"/>
      <c r="D926" s="4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12.75" customHeight="1">
      <c r="A927" s="5"/>
      <c r="B927" s="6"/>
      <c r="C927" s="7"/>
      <c r="D927" s="4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12.75" customHeight="1">
      <c r="A928" s="5"/>
      <c r="B928" s="6"/>
      <c r="C928" s="7"/>
      <c r="D928" s="4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12.75" customHeight="1">
      <c r="A929" s="5"/>
      <c r="B929" s="6"/>
      <c r="C929" s="7"/>
      <c r="D929" s="4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12.75" customHeight="1">
      <c r="A930" s="5"/>
      <c r="B930" s="6"/>
      <c r="C930" s="7"/>
      <c r="D930" s="4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12.75" customHeight="1">
      <c r="A931" s="5"/>
      <c r="B931" s="6"/>
      <c r="C931" s="7"/>
      <c r="D931" s="4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12.75" customHeight="1">
      <c r="A932" s="5"/>
      <c r="B932" s="6"/>
      <c r="C932" s="7"/>
      <c r="D932" s="4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12.75" customHeight="1">
      <c r="A933" s="5"/>
      <c r="B933" s="6"/>
      <c r="C933" s="7"/>
      <c r="D933" s="4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12.75" customHeight="1">
      <c r="A934" s="5"/>
      <c r="B934" s="6"/>
      <c r="C934" s="7"/>
      <c r="D934" s="4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12.75" customHeight="1">
      <c r="A935" s="5"/>
      <c r="B935" s="6"/>
      <c r="C935" s="7"/>
      <c r="D935" s="4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12.75" customHeight="1">
      <c r="A936" s="5"/>
      <c r="B936" s="6"/>
      <c r="C936" s="7"/>
      <c r="D936" s="4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12.75" customHeight="1">
      <c r="A937" s="5"/>
      <c r="B937" s="6"/>
      <c r="C937" s="7"/>
      <c r="D937" s="4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12.75" customHeight="1">
      <c r="A938" s="5"/>
      <c r="B938" s="6"/>
      <c r="C938" s="7"/>
      <c r="D938" s="4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12.75" customHeight="1">
      <c r="A939" s="5"/>
      <c r="B939" s="6"/>
      <c r="C939" s="7"/>
      <c r="D939" s="4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12.75" customHeight="1">
      <c r="A940" s="5"/>
      <c r="B940" s="6"/>
      <c r="C940" s="7"/>
      <c r="D940" s="4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12.75" customHeight="1">
      <c r="A941" s="5"/>
      <c r="B941" s="6"/>
      <c r="C941" s="7"/>
      <c r="D941" s="4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12.75" customHeight="1">
      <c r="A942" s="5"/>
      <c r="B942" s="6"/>
      <c r="C942" s="7"/>
      <c r="D942" s="4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12.75" customHeight="1">
      <c r="A943" s="5"/>
      <c r="B943" s="6"/>
      <c r="C943" s="7"/>
      <c r="D943" s="4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12.75" customHeight="1">
      <c r="A944" s="5"/>
      <c r="B944" s="6"/>
      <c r="C944" s="7"/>
      <c r="D944" s="4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12.75" customHeight="1">
      <c r="A945" s="5"/>
      <c r="B945" s="6"/>
      <c r="C945" s="7"/>
      <c r="D945" s="4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12.75" customHeight="1">
      <c r="A946" s="5"/>
      <c r="B946" s="6"/>
      <c r="C946" s="7"/>
      <c r="D946" s="4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12.75" customHeight="1">
      <c r="A947" s="5"/>
      <c r="B947" s="6"/>
      <c r="C947" s="7"/>
      <c r="D947" s="4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12.75" customHeight="1">
      <c r="A948" s="5"/>
      <c r="B948" s="6"/>
      <c r="C948" s="7"/>
      <c r="D948" s="4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12.75" customHeight="1">
      <c r="A949" s="5"/>
      <c r="B949" s="6"/>
      <c r="C949" s="7"/>
      <c r="D949" s="4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12.75" customHeight="1">
      <c r="A950" s="5"/>
      <c r="B950" s="6"/>
      <c r="C950" s="7"/>
      <c r="D950" s="4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12.75" customHeight="1">
      <c r="A951" s="5"/>
      <c r="B951" s="6"/>
      <c r="C951" s="7"/>
      <c r="D951" s="4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12.75" customHeight="1">
      <c r="A952" s="5"/>
      <c r="B952" s="6"/>
      <c r="C952" s="7"/>
      <c r="D952" s="4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12.75" customHeight="1">
      <c r="A953" s="5"/>
      <c r="B953" s="6"/>
      <c r="C953" s="7"/>
      <c r="D953" s="4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12.75" customHeight="1">
      <c r="A954" s="5"/>
      <c r="B954" s="6"/>
      <c r="C954" s="7"/>
      <c r="D954" s="4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12.75" customHeight="1">
      <c r="A955" s="5"/>
      <c r="B955" s="6"/>
      <c r="C955" s="7"/>
      <c r="D955" s="4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12.75" customHeight="1">
      <c r="A956" s="5"/>
      <c r="B956" s="6"/>
      <c r="C956" s="7"/>
      <c r="D956" s="4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12.75" customHeight="1">
      <c r="A957" s="5"/>
      <c r="B957" s="6"/>
      <c r="C957" s="7"/>
      <c r="D957" s="4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12.75" customHeight="1">
      <c r="A958" s="5"/>
      <c r="B958" s="6"/>
      <c r="C958" s="7"/>
      <c r="D958" s="4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12.75" customHeight="1">
      <c r="A959" s="5"/>
      <c r="B959" s="6"/>
      <c r="C959" s="7"/>
      <c r="D959" s="4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12.75" customHeight="1">
      <c r="A960" s="5"/>
      <c r="B960" s="6"/>
      <c r="C960" s="7"/>
      <c r="D960" s="4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12.75" customHeight="1">
      <c r="A961" s="5"/>
      <c r="B961" s="6"/>
      <c r="C961" s="7"/>
      <c r="D961" s="4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12.75" customHeight="1">
      <c r="A962" s="5"/>
      <c r="B962" s="6"/>
      <c r="C962" s="7"/>
      <c r="D962" s="4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12.75" customHeight="1">
      <c r="A963" s="5"/>
      <c r="B963" s="6"/>
      <c r="C963" s="7"/>
      <c r="D963" s="4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12.75" customHeight="1">
      <c r="A964" s="5"/>
      <c r="B964" s="6"/>
      <c r="C964" s="7"/>
      <c r="D964" s="4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12.75" customHeight="1">
      <c r="A965" s="5"/>
      <c r="B965" s="6"/>
      <c r="C965" s="7"/>
      <c r="D965" s="4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12.75" customHeight="1">
      <c r="A966" s="5"/>
      <c r="B966" s="6"/>
      <c r="C966" s="7"/>
      <c r="D966" s="4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12.75" customHeight="1">
      <c r="A967" s="5"/>
      <c r="B967" s="6"/>
      <c r="C967" s="7"/>
      <c r="D967" s="4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12.75" customHeight="1">
      <c r="A968" s="5"/>
      <c r="B968" s="6"/>
      <c r="C968" s="7"/>
      <c r="D968" s="4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12.75" customHeight="1">
      <c r="A969" s="5"/>
      <c r="B969" s="6"/>
      <c r="C969" s="7"/>
      <c r="D969" s="4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12.75" customHeight="1">
      <c r="A970" s="5"/>
      <c r="B970" s="6"/>
      <c r="C970" s="7"/>
      <c r="D970" s="4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12.75" customHeight="1">
      <c r="A971" s="5"/>
      <c r="B971" s="6"/>
      <c r="C971" s="7"/>
      <c r="D971" s="4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12.75" customHeight="1">
      <c r="A972" s="5"/>
      <c r="B972" s="6"/>
      <c r="C972" s="7"/>
      <c r="D972" s="4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12.75" customHeight="1">
      <c r="A973" s="5"/>
      <c r="B973" s="6"/>
      <c r="C973" s="7"/>
      <c r="D973" s="4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12.75" customHeight="1">
      <c r="A974" s="5"/>
      <c r="B974" s="6"/>
      <c r="C974" s="7"/>
      <c r="D974" s="4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12.75" customHeight="1">
      <c r="A975" s="5"/>
      <c r="B975" s="6"/>
      <c r="C975" s="7"/>
      <c r="D975" s="4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12.75" customHeight="1">
      <c r="A976" s="5"/>
      <c r="B976" s="6"/>
      <c r="C976" s="7"/>
      <c r="D976" s="4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12.75" customHeight="1">
      <c r="A977" s="5"/>
      <c r="B977" s="6"/>
      <c r="C977" s="7"/>
      <c r="D977" s="4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12.75" customHeight="1">
      <c r="A978" s="5"/>
      <c r="B978" s="6"/>
      <c r="C978" s="7"/>
      <c r="D978" s="4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12.75" customHeight="1">
      <c r="A979" s="5"/>
      <c r="B979" s="6"/>
      <c r="C979" s="7"/>
      <c r="D979" s="4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12.75" customHeight="1">
      <c r="A980" s="5"/>
      <c r="B980" s="6"/>
      <c r="C980" s="7"/>
      <c r="D980" s="4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12.75" customHeight="1">
      <c r="A981" s="5"/>
      <c r="B981" s="6"/>
      <c r="C981" s="7"/>
      <c r="D981" s="4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12.75" customHeight="1">
      <c r="A982" s="5"/>
      <c r="B982" s="6"/>
      <c r="C982" s="7"/>
      <c r="D982" s="4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12.75" customHeight="1">
      <c r="A983" s="5"/>
      <c r="B983" s="6"/>
      <c r="C983" s="7"/>
      <c r="D983" s="4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12.75" customHeight="1">
      <c r="A984" s="5"/>
      <c r="B984" s="6"/>
      <c r="C984" s="7"/>
      <c r="D984" s="4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12.75" customHeight="1">
      <c r="A985" s="5"/>
      <c r="B985" s="6"/>
      <c r="C985" s="7"/>
      <c r="D985" s="4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12.75" customHeight="1">
      <c r="A986" s="5"/>
      <c r="B986" s="6"/>
      <c r="C986" s="7"/>
      <c r="D986" s="4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12.75" customHeight="1">
      <c r="A987" s="5"/>
      <c r="B987" s="6"/>
      <c r="C987" s="7"/>
      <c r="D987" s="4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12.75" customHeight="1">
      <c r="A988" s="5"/>
      <c r="B988" s="6"/>
      <c r="C988" s="7"/>
      <c r="D988" s="4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12.75" customHeight="1">
      <c r="A989" s="5"/>
      <c r="B989" s="6"/>
      <c r="C989" s="7"/>
      <c r="D989" s="4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12.75" customHeight="1">
      <c r="A990" s="5"/>
      <c r="B990" s="6"/>
      <c r="C990" s="7"/>
      <c r="D990" s="4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12.75" customHeight="1">
      <c r="A991" s="5"/>
      <c r="B991" s="6"/>
      <c r="C991" s="7"/>
      <c r="D991" s="4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12.75" customHeight="1">
      <c r="A992" s="5"/>
      <c r="B992" s="6"/>
      <c r="C992" s="7"/>
      <c r="D992" s="4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12.75" customHeight="1">
      <c r="A993" s="5"/>
      <c r="B993" s="6"/>
      <c r="C993" s="7"/>
      <c r="D993" s="4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12.75" customHeight="1">
      <c r="A994" s="5"/>
      <c r="B994" s="6"/>
      <c r="C994" s="7"/>
      <c r="D994" s="4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12.75" customHeight="1">
      <c r="A995" s="5"/>
      <c r="B995" s="6"/>
      <c r="C995" s="7"/>
      <c r="D995" s="4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12.75" customHeight="1">
      <c r="A996" s="5"/>
      <c r="B996" s="6"/>
      <c r="C996" s="7"/>
      <c r="D996" s="4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12.75" customHeight="1">
      <c r="A997" s="5"/>
      <c r="B997" s="6"/>
      <c r="C997" s="7"/>
      <c r="D997" s="4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12.75" customHeight="1">
      <c r="A998" s="5"/>
      <c r="B998" s="6"/>
      <c r="C998" s="7"/>
      <c r="D998" s="4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12.75" customHeight="1">
      <c r="A999" s="5"/>
      <c r="B999" s="6"/>
      <c r="C999" s="7"/>
      <c r="D999" s="4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12.75" customHeight="1">
      <c r="A1000" s="5"/>
      <c r="B1000" s="6"/>
      <c r="C1000" s="7"/>
      <c r="D1000" s="4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">
    <mergeCell ref="A2:C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64"/>
  <sheetViews>
    <sheetView showGridLines="0" tabSelected="1" topLeftCell="A1202" zoomScale="145" zoomScaleNormal="145" workbookViewId="0">
      <selection activeCell="A1421" sqref="A1421:F1439"/>
    </sheetView>
  </sheetViews>
  <sheetFormatPr defaultColWidth="17.33203125" defaultRowHeight="15" customHeight="1"/>
  <cols>
    <col min="1" max="1" width="53.1640625" style="215" customWidth="1"/>
    <col min="2" max="2" width="15.1640625" style="332" customWidth="1"/>
    <col min="3" max="3" width="6.5" style="385" customWidth="1"/>
    <col min="4" max="4" width="7.5" customWidth="1"/>
    <col min="5" max="6" width="10.1640625" customWidth="1"/>
  </cols>
  <sheetData>
    <row r="1" spans="1:6" ht="15" customHeight="1" thickBot="1">
      <c r="A1" s="905"/>
      <c r="B1" s="906"/>
      <c r="C1" s="906"/>
      <c r="D1" s="906"/>
      <c r="E1" s="906"/>
      <c r="F1" s="906"/>
    </row>
    <row r="2" spans="1:6" ht="4.5" customHeight="1">
      <c r="A2" s="284"/>
      <c r="B2" s="11"/>
      <c r="C2" s="237"/>
      <c r="D2" s="13"/>
      <c r="E2" s="14"/>
      <c r="F2" s="14"/>
    </row>
    <row r="3" spans="1:6" ht="12.75" customHeight="1">
      <c r="A3" s="907" t="s">
        <v>5</v>
      </c>
      <c r="B3" s="902"/>
      <c r="C3" s="902"/>
      <c r="D3" s="902"/>
      <c r="E3" s="902"/>
      <c r="F3" s="902"/>
    </row>
    <row r="4" spans="1:6" ht="18" customHeight="1">
      <c r="A4" s="285"/>
      <c r="B4" s="237"/>
      <c r="C4" s="237"/>
      <c r="D4" s="16"/>
      <c r="E4" s="18"/>
      <c r="F4" s="18"/>
    </row>
    <row r="5" spans="1:6" ht="12.75" customHeight="1">
      <c r="A5" s="285"/>
      <c r="B5" s="237"/>
      <c r="C5" s="237"/>
      <c r="D5" s="16"/>
      <c r="E5" s="18"/>
      <c r="F5" s="18"/>
    </row>
    <row r="6" spans="1:6" ht="12.75" customHeight="1">
      <c r="A6" s="285"/>
      <c r="B6" s="237"/>
      <c r="C6" s="237"/>
      <c r="D6" s="16"/>
      <c r="E6" s="18"/>
      <c r="F6" s="18"/>
    </row>
    <row r="7" spans="1:6" ht="12.75" customHeight="1">
      <c r="A7" s="285"/>
      <c r="B7" s="237"/>
      <c r="C7" s="237"/>
      <c r="D7" s="16"/>
      <c r="E7" s="18"/>
      <c r="F7" s="18"/>
    </row>
    <row r="8" spans="1:6" ht="12.75" customHeight="1">
      <c r="A8" s="285"/>
      <c r="B8" s="237"/>
      <c r="C8" s="237"/>
      <c r="D8" s="16"/>
      <c r="E8" s="18"/>
      <c r="F8" s="18"/>
    </row>
    <row r="9" spans="1:6" ht="7.5" customHeight="1">
      <c r="A9" s="284"/>
      <c r="B9" s="11"/>
      <c r="C9" s="237"/>
      <c r="D9" s="13"/>
      <c r="E9" s="14"/>
      <c r="F9" s="14"/>
    </row>
    <row r="10" spans="1:6" ht="7.5" customHeight="1">
      <c r="A10" s="284"/>
      <c r="B10" s="11"/>
      <c r="C10" s="237"/>
      <c r="D10" s="13"/>
      <c r="E10" s="14"/>
      <c r="F10" s="14"/>
    </row>
    <row r="11" spans="1:6" ht="7.5" customHeight="1">
      <c r="A11" s="284"/>
      <c r="B11" s="11"/>
      <c r="C11" s="237"/>
      <c r="D11" s="13"/>
      <c r="E11" s="14"/>
      <c r="F11" s="14"/>
    </row>
    <row r="12" spans="1:6" ht="7.5" customHeight="1">
      <c r="A12" s="284"/>
      <c r="B12" s="11"/>
      <c r="C12" s="237"/>
      <c r="D12" s="13"/>
      <c r="E12" s="14"/>
      <c r="F12" s="14"/>
    </row>
    <row r="13" spans="1:6" ht="12" customHeight="1">
      <c r="A13" s="286" t="s">
        <v>13</v>
      </c>
      <c r="B13" s="94"/>
      <c r="C13" s="333"/>
      <c r="D13" s="86"/>
      <c r="E13" s="87"/>
      <c r="F13" s="87"/>
    </row>
    <row r="14" spans="1:6" ht="12" customHeight="1">
      <c r="A14" s="286" t="s">
        <v>14</v>
      </c>
      <c r="B14" s="94"/>
      <c r="C14" s="333"/>
      <c r="D14" s="86"/>
      <c r="E14" s="87"/>
      <c r="F14" s="87"/>
    </row>
    <row r="15" spans="1:6" ht="11.25" customHeight="1">
      <c r="A15" s="286" t="s">
        <v>15</v>
      </c>
      <c r="B15" s="94"/>
      <c r="C15" s="334"/>
      <c r="D15" s="95"/>
      <c r="E15" s="89" t="s">
        <v>17</v>
      </c>
      <c r="F15" s="96"/>
    </row>
    <row r="16" spans="1:6" ht="18" customHeight="1">
      <c r="A16" s="287" t="s">
        <v>20</v>
      </c>
      <c r="B16" s="97"/>
      <c r="C16" s="98" t="s">
        <v>21</v>
      </c>
      <c r="D16" s="99" t="s">
        <v>22</v>
      </c>
      <c r="E16" s="100" t="s">
        <v>25</v>
      </c>
      <c r="F16" s="100" t="s">
        <v>28</v>
      </c>
    </row>
    <row r="17" spans="1:6" ht="4.5" customHeight="1">
      <c r="A17" s="286"/>
      <c r="B17" s="94"/>
      <c r="C17" s="334"/>
      <c r="D17" s="95"/>
      <c r="E17" s="87"/>
      <c r="F17" s="87"/>
    </row>
    <row r="18" spans="1:6" s="540" customFormat="1" ht="4.5" customHeight="1">
      <c r="A18" s="286"/>
      <c r="B18" s="94"/>
      <c r="C18" s="334"/>
      <c r="D18" s="95"/>
      <c r="E18" s="87"/>
      <c r="F18" s="87"/>
    </row>
    <row r="19" spans="1:6" s="540" customFormat="1" ht="4.5" customHeight="1">
      <c r="A19" s="286"/>
      <c r="B19" s="94"/>
      <c r="C19" s="334"/>
      <c r="D19" s="95"/>
      <c r="E19" s="87"/>
      <c r="F19" s="87"/>
    </row>
    <row r="20" spans="1:6" s="540" customFormat="1" ht="4.5" customHeight="1">
      <c r="A20" s="286"/>
      <c r="B20" s="94"/>
      <c r="C20" s="334"/>
      <c r="D20" s="95"/>
      <c r="E20" s="87"/>
      <c r="F20" s="87"/>
    </row>
    <row r="21" spans="1:6" s="540" customFormat="1" ht="4.5" customHeight="1">
      <c r="A21" s="286"/>
      <c r="B21" s="94"/>
      <c r="C21" s="334"/>
      <c r="D21" s="95"/>
      <c r="E21" s="87"/>
      <c r="F21" s="87"/>
    </row>
    <row r="22" spans="1:6" s="540" customFormat="1" ht="4.5" customHeight="1">
      <c r="A22" s="286"/>
      <c r="B22" s="94"/>
      <c r="C22" s="334"/>
      <c r="D22" s="95"/>
      <c r="E22" s="87"/>
      <c r="F22" s="87"/>
    </row>
    <row r="23" spans="1:6" s="540" customFormat="1" ht="4.5" customHeight="1">
      <c r="A23" s="286"/>
      <c r="B23" s="94"/>
      <c r="C23" s="334"/>
      <c r="D23" s="95"/>
      <c r="E23" s="87"/>
      <c r="F23" s="87"/>
    </row>
    <row r="24" spans="1:6" s="540" customFormat="1" ht="4.5" customHeight="1">
      <c r="A24" s="286"/>
      <c r="B24" s="94"/>
      <c r="C24" s="334"/>
      <c r="D24" s="95"/>
      <c r="E24" s="87"/>
      <c r="F24" s="87"/>
    </row>
    <row r="25" spans="1:6" s="540" customFormat="1" ht="4.5" customHeight="1">
      <c r="A25" s="286"/>
      <c r="B25" s="94"/>
      <c r="C25" s="334"/>
      <c r="D25" s="95"/>
      <c r="E25" s="87"/>
      <c r="F25" s="87"/>
    </row>
    <row r="26" spans="1:6" s="540" customFormat="1" ht="4.5" customHeight="1">
      <c r="A26" s="286"/>
      <c r="B26" s="94"/>
      <c r="C26" s="334"/>
      <c r="D26" s="95"/>
      <c r="E26" s="87"/>
      <c r="F26" s="87"/>
    </row>
    <row r="27" spans="1:6" s="540" customFormat="1" ht="4.5" customHeight="1">
      <c r="A27" s="286"/>
      <c r="B27" s="94"/>
      <c r="C27" s="334"/>
      <c r="D27" s="95"/>
      <c r="E27" s="87"/>
      <c r="F27" s="87"/>
    </row>
    <row r="28" spans="1:6" s="540" customFormat="1" ht="25.5">
      <c r="A28" s="677" t="s">
        <v>851</v>
      </c>
      <c r="B28" s="678" t="s">
        <v>823</v>
      </c>
      <c r="C28" s="679"/>
      <c r="D28" s="680"/>
      <c r="E28" s="681"/>
      <c r="F28" s="682" t="s">
        <v>852</v>
      </c>
    </row>
    <row r="29" spans="1:6" s="540" customFormat="1" ht="12.75">
      <c r="A29" s="683"/>
      <c r="B29" s="684"/>
      <c r="C29" s="685"/>
      <c r="D29" s="686"/>
      <c r="E29" s="687"/>
      <c r="F29" s="688"/>
    </row>
    <row r="30" spans="1:6" s="540" customFormat="1" ht="12.75">
      <c r="A30" s="689"/>
      <c r="B30" s="690"/>
      <c r="C30" s="691"/>
      <c r="D30" s="692"/>
      <c r="E30" s="693"/>
      <c r="F30" s="688"/>
    </row>
    <row r="31" spans="1:6" s="540" customFormat="1" ht="12.75">
      <c r="A31" s="694"/>
      <c r="B31" s="690"/>
      <c r="C31" s="691"/>
      <c r="D31" s="692"/>
      <c r="E31" s="695"/>
      <c r="F31" s="688"/>
    </row>
    <row r="32" spans="1:6" s="540" customFormat="1" ht="12.75">
      <c r="A32" s="694" t="s">
        <v>658</v>
      </c>
      <c r="B32" s="690" t="s">
        <v>602</v>
      </c>
      <c r="C32" s="691" t="s">
        <v>137</v>
      </c>
      <c r="D32" s="696">
        <v>3</v>
      </c>
      <c r="E32" s="695">
        <f>$F$1394</f>
        <v>11.676256818181818</v>
      </c>
      <c r="F32" s="688">
        <f t="shared" ref="F32" si="0">D32*E32</f>
        <v>35.028770454545452</v>
      </c>
    </row>
    <row r="33" spans="1:6" s="540" customFormat="1" ht="12.75">
      <c r="A33" s="697"/>
      <c r="B33" s="698"/>
      <c r="C33" s="699"/>
      <c r="D33" s="700"/>
      <c r="E33" s="700"/>
      <c r="F33" s="701"/>
    </row>
    <row r="34" spans="1:6" s="540" customFormat="1" ht="12.75">
      <c r="A34" s="697"/>
      <c r="B34" s="698"/>
      <c r="C34" s="699"/>
      <c r="D34" s="700"/>
      <c r="E34" s="700"/>
      <c r="F34" s="701"/>
    </row>
    <row r="35" spans="1:6" s="540" customFormat="1" ht="13.5" thickBot="1">
      <c r="A35" s="702"/>
      <c r="B35" s="703"/>
      <c r="C35" s="704"/>
      <c r="D35" s="705"/>
      <c r="E35" s="706"/>
      <c r="F35" s="706"/>
    </row>
    <row r="36" spans="1:6" s="540" customFormat="1" ht="12.75">
      <c r="A36" s="707"/>
      <c r="B36" s="708"/>
      <c r="C36" s="709" t="s">
        <v>64</v>
      </c>
      <c r="D36" s="710"/>
      <c r="E36" s="711"/>
      <c r="F36" s="712">
        <f>SUM(F29:F30)</f>
        <v>0</v>
      </c>
    </row>
    <row r="37" spans="1:6" s="540" customFormat="1" ht="12.75">
      <c r="A37" s="707"/>
      <c r="B37" s="713"/>
      <c r="C37" s="714" t="s">
        <v>68</v>
      </c>
      <c r="D37" s="715"/>
      <c r="E37" s="716"/>
      <c r="F37" s="717">
        <f>SUM(F31:F32)</f>
        <v>35.028770454545452</v>
      </c>
    </row>
    <row r="38" spans="1:6" s="540" customFormat="1" ht="12.75">
      <c r="A38" s="707"/>
      <c r="B38" s="713"/>
      <c r="C38" s="718" t="s">
        <v>72</v>
      </c>
      <c r="D38" s="715"/>
      <c r="E38" s="719">
        <f>INSUMOS!$C$10</f>
        <v>0.87849999999999995</v>
      </c>
      <c r="F38" s="717"/>
    </row>
    <row r="39" spans="1:6" s="540" customFormat="1" ht="12.75">
      <c r="A39" s="720"/>
      <c r="B39" s="721"/>
      <c r="C39" s="722" t="s">
        <v>76</v>
      </c>
      <c r="D39" s="723"/>
      <c r="E39" s="724"/>
      <c r="F39" s="725">
        <f>SUM(F36:F38)</f>
        <v>35.028770454545452</v>
      </c>
    </row>
    <row r="40" spans="1:6" s="540" customFormat="1" ht="12.75">
      <c r="A40" s="707"/>
      <c r="B40" s="713"/>
      <c r="C40" s="714" t="s">
        <v>9</v>
      </c>
      <c r="D40" s="715"/>
      <c r="E40" s="719">
        <f>INSUMOS!$C$11</f>
        <v>0.2487</v>
      </c>
      <c r="F40" s="717">
        <f>E40*F39</f>
        <v>8.7116552120454536</v>
      </c>
    </row>
    <row r="41" spans="1:6" s="540" customFormat="1" ht="13.5" thickBot="1">
      <c r="A41" s="707"/>
      <c r="B41" s="726"/>
      <c r="C41" s="727" t="s">
        <v>83</v>
      </c>
      <c r="D41" s="728"/>
      <c r="E41" s="729"/>
      <c r="F41" s="730">
        <f>ROUND(SUM(F39:F40),2)</f>
        <v>43.74</v>
      </c>
    </row>
    <row r="42" spans="1:6" s="540" customFormat="1" ht="4.5" customHeight="1">
      <c r="A42" s="286"/>
      <c r="B42" s="94"/>
      <c r="C42" s="334"/>
      <c r="D42" s="95"/>
      <c r="E42" s="87"/>
      <c r="F42" s="87"/>
    </row>
    <row r="43" spans="1:6" s="540" customFormat="1" ht="4.5" customHeight="1">
      <c r="A43" s="286"/>
      <c r="B43" s="94"/>
      <c r="C43" s="334"/>
      <c r="D43" s="95"/>
      <c r="E43" s="87"/>
      <c r="F43" s="87"/>
    </row>
    <row r="44" spans="1:6" s="540" customFormat="1" ht="4.5" customHeight="1">
      <c r="A44" s="286"/>
      <c r="B44" s="94"/>
      <c r="C44" s="334"/>
      <c r="D44" s="95"/>
      <c r="E44" s="87"/>
      <c r="F44" s="87"/>
    </row>
    <row r="45" spans="1:6" s="540" customFormat="1" ht="4.5" customHeight="1">
      <c r="A45" s="286"/>
      <c r="B45" s="94"/>
      <c r="C45" s="334"/>
      <c r="D45" s="95"/>
      <c r="E45" s="87"/>
      <c r="F45" s="87"/>
    </row>
    <row r="46" spans="1:6" s="540" customFormat="1" ht="4.5" customHeight="1">
      <c r="A46" s="286"/>
      <c r="B46" s="94"/>
      <c r="C46" s="334"/>
      <c r="D46" s="95"/>
      <c r="E46" s="87"/>
      <c r="F46" s="87"/>
    </row>
    <row r="47" spans="1:6" s="540" customFormat="1" ht="4.5" customHeight="1">
      <c r="A47" s="286"/>
      <c r="B47" s="94"/>
      <c r="C47" s="334"/>
      <c r="D47" s="95"/>
      <c r="E47" s="87"/>
      <c r="F47" s="87"/>
    </row>
    <row r="48" spans="1:6" s="540" customFormat="1" ht="4.5" customHeight="1">
      <c r="A48" s="286"/>
      <c r="B48" s="94"/>
      <c r="C48" s="334"/>
      <c r="D48" s="95"/>
      <c r="E48" s="87"/>
      <c r="F48" s="87"/>
    </row>
    <row r="49" spans="1:6" s="540" customFormat="1" ht="4.5" customHeight="1">
      <c r="A49" s="286"/>
      <c r="B49" s="94"/>
      <c r="C49" s="334"/>
      <c r="D49" s="95"/>
      <c r="E49" s="87"/>
      <c r="F49" s="87"/>
    </row>
    <row r="50" spans="1:6" s="540" customFormat="1" ht="25.5">
      <c r="A50" s="677" t="s">
        <v>853</v>
      </c>
      <c r="B50" s="678" t="s">
        <v>854</v>
      </c>
      <c r="C50" s="679"/>
      <c r="D50" s="680"/>
      <c r="E50" s="681"/>
      <c r="F50" s="682" t="s">
        <v>852</v>
      </c>
    </row>
    <row r="51" spans="1:6" s="540" customFormat="1" ht="12.75">
      <c r="A51" s="683"/>
      <c r="B51" s="684"/>
      <c r="C51" s="685"/>
      <c r="D51" s="686"/>
      <c r="E51" s="687"/>
      <c r="F51" s="688"/>
    </row>
    <row r="52" spans="1:6" s="540" customFormat="1" ht="12.75">
      <c r="A52" s="689"/>
      <c r="B52" s="690"/>
      <c r="C52" s="691"/>
      <c r="D52" s="692"/>
      <c r="E52" s="693"/>
      <c r="F52" s="688"/>
    </row>
    <row r="53" spans="1:6" s="540" customFormat="1" ht="12.75">
      <c r="A53" s="694"/>
      <c r="B53" s="690"/>
      <c r="C53" s="691"/>
      <c r="D53" s="692"/>
      <c r="E53" s="695"/>
      <c r="F53" s="688"/>
    </row>
    <row r="54" spans="1:6" s="540" customFormat="1" ht="12.75">
      <c r="A54" s="694" t="s">
        <v>658</v>
      </c>
      <c r="B54" s="690" t="s">
        <v>602</v>
      </c>
      <c r="C54" s="691" t="s">
        <v>137</v>
      </c>
      <c r="D54" s="696">
        <v>3.5</v>
      </c>
      <c r="E54" s="695">
        <f>$F$1394</f>
        <v>11.676256818181818</v>
      </c>
      <c r="F54" s="688">
        <f t="shared" ref="F54" si="1">D54*E54</f>
        <v>40.866898863636365</v>
      </c>
    </row>
    <row r="55" spans="1:6" s="540" customFormat="1" ht="12.75">
      <c r="A55" s="697"/>
      <c r="B55" s="698"/>
      <c r="C55" s="699"/>
      <c r="D55" s="700"/>
      <c r="E55" s="700"/>
      <c r="F55" s="701"/>
    </row>
    <row r="56" spans="1:6" s="540" customFormat="1" ht="12.75">
      <c r="A56" s="697"/>
      <c r="B56" s="698"/>
      <c r="C56" s="699"/>
      <c r="D56" s="700"/>
      <c r="E56" s="700"/>
      <c r="F56" s="701"/>
    </row>
    <row r="57" spans="1:6" s="540" customFormat="1" ht="13.5" thickBot="1">
      <c r="A57" s="702"/>
      <c r="B57" s="703"/>
      <c r="C57" s="704"/>
      <c r="D57" s="705"/>
      <c r="E57" s="706"/>
      <c r="F57" s="706"/>
    </row>
    <row r="58" spans="1:6" s="540" customFormat="1" ht="12.75">
      <c r="A58" s="707"/>
      <c r="B58" s="708"/>
      <c r="C58" s="709" t="s">
        <v>64</v>
      </c>
      <c r="D58" s="710"/>
      <c r="E58" s="711"/>
      <c r="F58" s="712">
        <f>SUM(F51:F52)</f>
        <v>0</v>
      </c>
    </row>
    <row r="59" spans="1:6" s="540" customFormat="1" ht="12.75">
      <c r="A59" s="707"/>
      <c r="B59" s="713"/>
      <c r="C59" s="714" t="s">
        <v>68</v>
      </c>
      <c r="D59" s="715"/>
      <c r="E59" s="716"/>
      <c r="F59" s="717">
        <f>SUM(F53:F54)</f>
        <v>40.866898863636365</v>
      </c>
    </row>
    <row r="60" spans="1:6" s="540" customFormat="1" ht="12.75">
      <c r="A60" s="707"/>
      <c r="B60" s="713"/>
      <c r="C60" s="718" t="s">
        <v>72</v>
      </c>
      <c r="D60" s="715"/>
      <c r="E60" s="719">
        <f>INSUMOS!$C$10</f>
        <v>0.87849999999999995</v>
      </c>
      <c r="F60" s="717"/>
    </row>
    <row r="61" spans="1:6" s="540" customFormat="1" ht="12.75">
      <c r="A61" s="720"/>
      <c r="B61" s="721"/>
      <c r="C61" s="722" t="s">
        <v>76</v>
      </c>
      <c r="D61" s="723"/>
      <c r="E61" s="724"/>
      <c r="F61" s="725">
        <f>SUM(F58:F60)</f>
        <v>40.866898863636365</v>
      </c>
    </row>
    <row r="62" spans="1:6" s="540" customFormat="1" ht="12.75">
      <c r="A62" s="707"/>
      <c r="B62" s="713"/>
      <c r="C62" s="714" t="s">
        <v>9</v>
      </c>
      <c r="D62" s="715"/>
      <c r="E62" s="719">
        <f>INSUMOS!$C$11</f>
        <v>0.2487</v>
      </c>
      <c r="F62" s="717">
        <f>E62*F61</f>
        <v>10.163597747386364</v>
      </c>
    </row>
    <row r="63" spans="1:6" s="540" customFormat="1" ht="13.5" thickBot="1">
      <c r="A63" s="707"/>
      <c r="B63" s="726"/>
      <c r="C63" s="727" t="s">
        <v>83</v>
      </c>
      <c r="D63" s="728"/>
      <c r="E63" s="729"/>
      <c r="F63" s="730">
        <f>ROUND(SUM(F61:F62),2)</f>
        <v>51.03</v>
      </c>
    </row>
    <row r="64" spans="1:6" s="540" customFormat="1" ht="4.5" customHeight="1">
      <c r="A64" s="286"/>
      <c r="B64" s="94"/>
      <c r="C64" s="334"/>
      <c r="D64" s="95"/>
      <c r="E64" s="87"/>
      <c r="F64" s="87"/>
    </row>
    <row r="65" spans="1:6" s="540" customFormat="1" ht="15" customHeight="1">
      <c r="A65" s="286"/>
      <c r="B65" s="94"/>
      <c r="C65" s="334"/>
      <c r="D65" s="95"/>
      <c r="E65" s="87"/>
      <c r="F65" s="87"/>
    </row>
    <row r="66" spans="1:6" s="540" customFormat="1" ht="15" customHeight="1">
      <c r="A66" s="286"/>
      <c r="B66" s="94"/>
      <c r="C66" s="334"/>
      <c r="D66" s="95"/>
      <c r="E66" s="87"/>
      <c r="F66" s="87"/>
    </row>
    <row r="67" spans="1:6" s="663" customFormat="1" ht="15" customHeight="1">
      <c r="A67" s="286"/>
      <c r="B67" s="94"/>
      <c r="C67" s="334"/>
      <c r="D67" s="95"/>
      <c r="E67" s="87"/>
      <c r="F67" s="87"/>
    </row>
    <row r="68" spans="1:6" s="663" customFormat="1" ht="15" customHeight="1">
      <c r="A68" s="286"/>
      <c r="B68" s="94"/>
      <c r="C68" s="334"/>
      <c r="D68" s="95"/>
      <c r="E68" s="87"/>
      <c r="F68" s="87"/>
    </row>
    <row r="69" spans="1:6" s="663" customFormat="1" ht="31.5" customHeight="1">
      <c r="A69" s="124" t="s">
        <v>1048</v>
      </c>
      <c r="B69" s="125" t="s">
        <v>1049</v>
      </c>
      <c r="C69" s="338"/>
      <c r="D69" s="126"/>
      <c r="E69" s="116"/>
      <c r="F69" s="123" t="s">
        <v>852</v>
      </c>
    </row>
    <row r="70" spans="1:6" s="663" customFormat="1" ht="15" customHeight="1">
      <c r="A70" s="583"/>
      <c r="B70" s="113"/>
      <c r="C70" s="339"/>
      <c r="D70" s="114"/>
      <c r="E70" s="115"/>
      <c r="F70" s="122"/>
    </row>
    <row r="71" spans="1:6" s="663" customFormat="1" ht="28.5" customHeight="1">
      <c r="A71" s="671" t="s">
        <v>1050</v>
      </c>
      <c r="B71" t="s">
        <v>1051</v>
      </c>
      <c r="C71" s="340" t="s">
        <v>137</v>
      </c>
      <c r="D71" s="118">
        <v>1</v>
      </c>
      <c r="E71" s="119">
        <v>2.57</v>
      </c>
      <c r="F71" s="122">
        <f t="shared" ref="F71:F73" si="2">D71*E71</f>
        <v>2.57</v>
      </c>
    </row>
    <row r="72" spans="1:6" s="663" customFormat="1" ht="15" customHeight="1">
      <c r="A72" s="670"/>
      <c r="B72" s="117"/>
      <c r="C72" s="340"/>
      <c r="D72" s="118"/>
      <c r="E72" s="121"/>
      <c r="F72" s="122"/>
    </row>
    <row r="73" spans="1:6" s="663" customFormat="1" ht="15" customHeight="1">
      <c r="A73" s="120" t="s">
        <v>658</v>
      </c>
      <c r="B73" s="117" t="s">
        <v>1052</v>
      </c>
      <c r="C73" s="340" t="s">
        <v>137</v>
      </c>
      <c r="D73" s="564">
        <v>1</v>
      </c>
      <c r="E73" s="121">
        <f>$F$1394</f>
        <v>11.676256818181818</v>
      </c>
      <c r="F73" s="122">
        <f t="shared" si="2"/>
        <v>11.676256818181818</v>
      </c>
    </row>
    <row r="74" spans="1:6" s="663" customFormat="1" ht="15" customHeight="1">
      <c r="A74" s="101"/>
      <c r="B74" s="81"/>
      <c r="C74" s="341"/>
      <c r="D74" s="82"/>
      <c r="E74" s="82"/>
      <c r="F74" s="79"/>
    </row>
    <row r="75" spans="1:6" s="663" customFormat="1" ht="15" customHeight="1">
      <c r="A75" s="101"/>
      <c r="B75" s="81"/>
      <c r="C75" s="341"/>
      <c r="D75" s="82"/>
      <c r="E75" s="82"/>
      <c r="F75" s="79"/>
    </row>
    <row r="76" spans="1:6" s="663" customFormat="1" ht="15" customHeight="1" thickBot="1">
      <c r="A76" s="291"/>
      <c r="B76" s="391"/>
      <c r="C76" s="342"/>
      <c r="D76" s="242"/>
      <c r="E76" s="243"/>
      <c r="F76" s="243"/>
    </row>
    <row r="77" spans="1:6" s="663" customFormat="1" ht="15" customHeight="1">
      <c r="A77" s="90"/>
      <c r="B77" s="665"/>
      <c r="C77" s="401" t="s">
        <v>64</v>
      </c>
      <c r="D77" s="244"/>
      <c r="E77" s="245"/>
      <c r="F77" s="246">
        <f>SUM(F70:F71)</f>
        <v>2.57</v>
      </c>
    </row>
    <row r="78" spans="1:6" s="663" customFormat="1" ht="15" customHeight="1">
      <c r="A78" s="90"/>
      <c r="B78" s="666"/>
      <c r="C78" s="397" t="s">
        <v>68</v>
      </c>
      <c r="D78" s="247"/>
      <c r="E78" s="248"/>
      <c r="F78" s="249">
        <f>SUM(F72:F73)</f>
        <v>11.676256818181818</v>
      </c>
    </row>
    <row r="79" spans="1:6" s="663" customFormat="1" ht="15" customHeight="1">
      <c r="A79" s="90"/>
      <c r="B79" s="666"/>
      <c r="C79" s="398" t="s">
        <v>72</v>
      </c>
      <c r="D79" s="247"/>
      <c r="E79" s="250">
        <f>INSUMOS!$C$10</f>
        <v>0.87849999999999995</v>
      </c>
      <c r="F79" s="249"/>
    </row>
    <row r="80" spans="1:6" s="663" customFormat="1" ht="15" customHeight="1">
      <c r="A80" s="292"/>
      <c r="B80" s="394"/>
      <c r="C80" s="399" t="s">
        <v>76</v>
      </c>
      <c r="D80" s="251"/>
      <c r="E80" s="252"/>
      <c r="F80" s="253">
        <f>SUM(F77:F79)</f>
        <v>14.246256818181818</v>
      </c>
    </row>
    <row r="81" spans="1:6" s="663" customFormat="1" ht="15" customHeight="1">
      <c r="A81" s="90"/>
      <c r="B81" s="666"/>
      <c r="C81" s="397" t="s">
        <v>9</v>
      </c>
      <c r="D81" s="247"/>
      <c r="E81" s="250">
        <f>INSUMOS!$C$11</f>
        <v>0.2487</v>
      </c>
      <c r="F81" s="249">
        <f>E81*F80</f>
        <v>3.5430440706818183</v>
      </c>
    </row>
    <row r="82" spans="1:6" s="663" customFormat="1" ht="15" customHeight="1" thickBot="1">
      <c r="A82" s="90"/>
      <c r="B82" s="667"/>
      <c r="C82" s="402" t="s">
        <v>83</v>
      </c>
      <c r="D82" s="254"/>
      <c r="E82" s="255"/>
      <c r="F82" s="256">
        <f>ROUND(SUM(F80:F81),2)</f>
        <v>17.79</v>
      </c>
    </row>
    <row r="83" spans="1:6" s="663" customFormat="1" ht="15" customHeight="1">
      <c r="A83" s="286"/>
      <c r="B83" s="94"/>
      <c r="C83" s="334"/>
      <c r="D83" s="95"/>
      <c r="E83" s="87"/>
      <c r="F83" s="87"/>
    </row>
    <row r="84" spans="1:6" s="663" customFormat="1" ht="15" customHeight="1">
      <c r="A84" s="286"/>
      <c r="B84" s="94"/>
      <c r="C84" s="334"/>
      <c r="D84" s="95"/>
      <c r="E84" s="87"/>
      <c r="F84" s="87"/>
    </row>
    <row r="85" spans="1:6" s="663" customFormat="1" ht="15" customHeight="1">
      <c r="A85" s="286"/>
      <c r="B85" s="94"/>
      <c r="C85" s="334"/>
      <c r="D85" s="95"/>
      <c r="E85" s="87"/>
      <c r="F85" s="87"/>
    </row>
    <row r="86" spans="1:6" s="663" customFormat="1" ht="30.75" customHeight="1">
      <c r="A86" s="124" t="s">
        <v>1053</v>
      </c>
      <c r="B86" s="125" t="s">
        <v>1054</v>
      </c>
      <c r="C86" s="338"/>
      <c r="D86" s="126"/>
      <c r="E86" s="116"/>
      <c r="F86" s="123" t="s">
        <v>852</v>
      </c>
    </row>
    <row r="87" spans="1:6" s="663" customFormat="1" ht="15" customHeight="1">
      <c r="A87" s="583"/>
      <c r="B87" s="113"/>
      <c r="C87" s="339"/>
      <c r="D87" s="114"/>
      <c r="E87" s="115"/>
      <c r="F87" s="122"/>
    </row>
    <row r="88" spans="1:6" s="663" customFormat="1" ht="33" customHeight="1">
      <c r="A88" s="672" t="s">
        <v>1055</v>
      </c>
      <c r="B88" s="673" t="s">
        <v>1056</v>
      </c>
      <c r="C88" s="340" t="s">
        <v>137</v>
      </c>
      <c r="D88" s="118">
        <v>1.2</v>
      </c>
      <c r="E88" s="119">
        <v>76.430000000000007</v>
      </c>
      <c r="F88" s="122">
        <f t="shared" ref="F88" si="3">D88*E88</f>
        <v>91.716000000000008</v>
      </c>
    </row>
    <row r="89" spans="1:6" s="663" customFormat="1" ht="15" customHeight="1">
      <c r="A89" s="670"/>
      <c r="B89" s="117"/>
      <c r="C89" s="340"/>
      <c r="D89" s="118"/>
      <c r="E89" s="121"/>
      <c r="F89" s="122"/>
    </row>
    <row r="90" spans="1:6" s="663" customFormat="1" ht="15" customHeight="1">
      <c r="A90" s="120" t="s">
        <v>658</v>
      </c>
      <c r="B90" s="117" t="s">
        <v>1052</v>
      </c>
      <c r="C90" s="340" t="s">
        <v>137</v>
      </c>
      <c r="D90" s="564">
        <v>3</v>
      </c>
      <c r="E90" s="121">
        <f>$F$1394</f>
        <v>11.676256818181818</v>
      </c>
      <c r="F90" s="122">
        <f t="shared" ref="F90" si="4">D90*E90</f>
        <v>35.028770454545452</v>
      </c>
    </row>
    <row r="91" spans="1:6" s="663" customFormat="1" ht="15" customHeight="1">
      <c r="A91" s="101"/>
      <c r="B91" s="81"/>
      <c r="C91" s="341"/>
      <c r="D91" s="82"/>
      <c r="E91" s="82"/>
      <c r="F91" s="79"/>
    </row>
    <row r="92" spans="1:6" s="663" customFormat="1" ht="15" customHeight="1">
      <c r="A92" s="101"/>
      <c r="B92" s="81"/>
      <c r="C92" s="341"/>
      <c r="D92" s="82"/>
      <c r="E92" s="82"/>
      <c r="F92" s="79"/>
    </row>
    <row r="93" spans="1:6" s="663" customFormat="1" ht="15" customHeight="1" thickBot="1">
      <c r="A93" s="291"/>
      <c r="B93" s="391"/>
      <c r="C93" s="342"/>
      <c r="D93" s="242"/>
      <c r="E93" s="243"/>
      <c r="F93" s="243"/>
    </row>
    <row r="94" spans="1:6" s="663" customFormat="1" ht="15" customHeight="1">
      <c r="A94" s="90"/>
      <c r="B94" s="665"/>
      <c r="C94" s="401" t="s">
        <v>64</v>
      </c>
      <c r="D94" s="244"/>
      <c r="E94" s="245"/>
      <c r="F94" s="246">
        <f>SUM(F87:F88)</f>
        <v>91.716000000000008</v>
      </c>
    </row>
    <row r="95" spans="1:6" s="663" customFormat="1" ht="15" customHeight="1">
      <c r="A95" s="90"/>
      <c r="B95" s="666"/>
      <c r="C95" s="397" t="s">
        <v>68</v>
      </c>
      <c r="D95" s="247"/>
      <c r="E95" s="248"/>
      <c r="F95" s="249">
        <f>SUM(F89:F90)</f>
        <v>35.028770454545452</v>
      </c>
    </row>
    <row r="96" spans="1:6" s="663" customFormat="1" ht="15" customHeight="1">
      <c r="A96" s="90"/>
      <c r="B96" s="666"/>
      <c r="C96" s="398" t="s">
        <v>72</v>
      </c>
      <c r="D96" s="247"/>
      <c r="E96" s="250">
        <f>INSUMOS!$C$10</f>
        <v>0.87849999999999995</v>
      </c>
      <c r="F96" s="249"/>
    </row>
    <row r="97" spans="1:6" s="663" customFormat="1" ht="15" customHeight="1">
      <c r="A97" s="292"/>
      <c r="B97" s="394"/>
      <c r="C97" s="399" t="s">
        <v>76</v>
      </c>
      <c r="D97" s="251"/>
      <c r="E97" s="252"/>
      <c r="F97" s="253">
        <f>SUM(F94:F96)</f>
        <v>126.74477045454546</v>
      </c>
    </row>
    <row r="98" spans="1:6" s="663" customFormat="1" ht="15" customHeight="1">
      <c r="A98" s="90"/>
      <c r="B98" s="666"/>
      <c r="C98" s="397" t="s">
        <v>9</v>
      </c>
      <c r="D98" s="247"/>
      <c r="E98" s="250">
        <f>INSUMOS!$C$11</f>
        <v>0.2487</v>
      </c>
      <c r="F98" s="249">
        <f>E98*F97</f>
        <v>31.521424412045455</v>
      </c>
    </row>
    <row r="99" spans="1:6" s="663" customFormat="1" ht="15" customHeight="1" thickBot="1">
      <c r="A99" s="90"/>
      <c r="B99" s="667"/>
      <c r="C99" s="402" t="s">
        <v>83</v>
      </c>
      <c r="D99" s="254"/>
      <c r="E99" s="255"/>
      <c r="F99" s="256">
        <f>ROUND(SUM(F97:F98),2)</f>
        <v>158.27000000000001</v>
      </c>
    </row>
    <row r="100" spans="1:6" s="663" customFormat="1" ht="15" customHeight="1">
      <c r="A100" s="286"/>
      <c r="B100" s="94"/>
      <c r="C100" s="334"/>
      <c r="D100" s="95"/>
      <c r="E100" s="87"/>
      <c r="F100" s="87"/>
    </row>
    <row r="101" spans="1:6" s="540" customFormat="1" ht="15" customHeight="1">
      <c r="A101" s="286"/>
      <c r="B101" s="94"/>
      <c r="C101" s="334"/>
      <c r="D101" s="95"/>
      <c r="E101" s="87"/>
      <c r="F101" s="87"/>
    </row>
    <row r="102" spans="1:6" s="540" customFormat="1" ht="15" customHeight="1">
      <c r="A102" s="286"/>
      <c r="B102" s="94"/>
      <c r="C102" s="334"/>
      <c r="D102" s="95"/>
      <c r="E102" s="87"/>
      <c r="F102" s="87"/>
    </row>
    <row r="103" spans="1:6" s="540" customFormat="1" ht="15" customHeight="1">
      <c r="A103" s="286"/>
      <c r="B103" s="94"/>
      <c r="C103" s="334"/>
      <c r="D103" s="95"/>
      <c r="E103" s="87"/>
      <c r="F103" s="87"/>
    </row>
    <row r="104" spans="1:6" s="540" customFormat="1" ht="15" customHeight="1">
      <c r="A104" s="286"/>
      <c r="B104" s="94"/>
      <c r="C104" s="334"/>
      <c r="D104" s="95"/>
      <c r="E104" s="87"/>
      <c r="F104" s="87"/>
    </row>
    <row r="105" spans="1:6" s="540" customFormat="1" ht="15" customHeight="1">
      <c r="A105" s="286"/>
      <c r="B105" s="94"/>
      <c r="C105" s="334"/>
      <c r="D105" s="95"/>
      <c r="E105" s="87"/>
      <c r="F105" s="87"/>
    </row>
    <row r="106" spans="1:6" s="540" customFormat="1" ht="4.5" customHeight="1">
      <c r="A106" s="286"/>
      <c r="B106" s="94"/>
      <c r="C106" s="334"/>
      <c r="D106" s="95"/>
      <c r="E106" s="87"/>
      <c r="F106" s="87"/>
    </row>
    <row r="107" spans="1:6" s="540" customFormat="1" ht="4.5" customHeight="1">
      <c r="A107" s="286"/>
      <c r="B107" s="94"/>
      <c r="C107" s="334"/>
      <c r="D107" s="95"/>
      <c r="E107" s="87"/>
      <c r="F107" s="87"/>
    </row>
    <row r="108" spans="1:6" s="540" customFormat="1" ht="4.5" customHeight="1">
      <c r="A108" s="286"/>
      <c r="B108" s="94"/>
      <c r="C108" s="334"/>
      <c r="D108" s="95"/>
      <c r="E108" s="87"/>
      <c r="F108" s="87"/>
    </row>
    <row r="109" spans="1:6" s="540" customFormat="1" ht="4.5" customHeight="1">
      <c r="A109" s="286"/>
      <c r="B109" s="94"/>
      <c r="C109" s="334"/>
      <c r="D109" s="95"/>
      <c r="E109" s="87"/>
      <c r="F109" s="87"/>
    </row>
    <row r="110" spans="1:6" s="540" customFormat="1" ht="4.5" customHeight="1">
      <c r="A110" s="286"/>
      <c r="B110" s="94"/>
      <c r="C110" s="334"/>
      <c r="D110" s="95"/>
      <c r="E110" s="87"/>
      <c r="F110" s="87"/>
    </row>
    <row r="111" spans="1:6" s="540" customFormat="1" ht="4.5" customHeight="1">
      <c r="A111" s="286"/>
      <c r="B111" s="94"/>
      <c r="C111" s="334"/>
      <c r="D111" s="95"/>
      <c r="E111" s="87"/>
      <c r="F111" s="87"/>
    </row>
    <row r="112" spans="1:6" s="540" customFormat="1" ht="4.5" customHeight="1">
      <c r="A112" s="286"/>
      <c r="B112" s="94"/>
      <c r="C112" s="334"/>
      <c r="D112" s="95"/>
      <c r="E112" s="87"/>
      <c r="F112" s="87"/>
    </row>
    <row r="113" spans="1:6" s="540" customFormat="1" ht="4.5" customHeight="1">
      <c r="A113" s="286"/>
      <c r="B113" s="94"/>
      <c r="C113" s="334"/>
      <c r="D113" s="95"/>
      <c r="E113" s="87"/>
      <c r="F113" s="87"/>
    </row>
    <row r="114" spans="1:6" s="540" customFormat="1" ht="4.5" customHeight="1">
      <c r="A114" s="286"/>
      <c r="B114" s="94"/>
      <c r="C114" s="334"/>
      <c r="D114" s="95"/>
      <c r="E114" s="87"/>
      <c r="F114" s="87"/>
    </row>
    <row r="115" spans="1:6" s="540" customFormat="1" ht="38.25">
      <c r="A115" s="567" t="s">
        <v>856</v>
      </c>
      <c r="B115" s="569" t="s">
        <v>857</v>
      </c>
      <c r="C115" s="570"/>
      <c r="D115" s="574"/>
      <c r="E115" s="575"/>
      <c r="F115" s="576" t="s">
        <v>505</v>
      </c>
    </row>
    <row r="116" spans="1:6" s="540" customFormat="1" ht="25.5">
      <c r="A116" s="573" t="s">
        <v>858</v>
      </c>
      <c r="B116" s="555" t="s">
        <v>864</v>
      </c>
      <c r="C116" s="554" t="s">
        <v>58</v>
      </c>
      <c r="D116" s="581">
        <v>1.278</v>
      </c>
      <c r="E116" s="558">
        <v>8.7100000000000009</v>
      </c>
      <c r="F116" s="582">
        <f t="shared" ref="F116:F121" si="5">D116*E116</f>
        <v>11.131380000000002</v>
      </c>
    </row>
    <row r="117" spans="1:6" s="540" customFormat="1" ht="25.5">
      <c r="A117" s="573" t="s">
        <v>859</v>
      </c>
      <c r="B117" s="555" t="s">
        <v>865</v>
      </c>
      <c r="C117" s="554" t="s">
        <v>19</v>
      </c>
      <c r="D117" s="581">
        <v>1.6E-2</v>
      </c>
      <c r="E117" s="558">
        <v>9.11</v>
      </c>
      <c r="F117" s="582">
        <f t="shared" si="5"/>
        <v>0.14576</v>
      </c>
    </row>
    <row r="118" spans="1:6" s="540" customFormat="1" ht="25.5">
      <c r="A118" s="573" t="s">
        <v>860</v>
      </c>
      <c r="B118" s="555" t="s">
        <v>866</v>
      </c>
      <c r="C118" s="554" t="s">
        <v>19</v>
      </c>
      <c r="D118" s="581">
        <v>4.7E-2</v>
      </c>
      <c r="E118" s="558">
        <v>8.2899999999999991</v>
      </c>
      <c r="F118" s="582">
        <f t="shared" si="5"/>
        <v>0.38962999999999998</v>
      </c>
    </row>
    <row r="119" spans="1:6" s="540" customFormat="1" ht="25.5">
      <c r="A119" s="573" t="s">
        <v>861</v>
      </c>
      <c r="B119" s="555" t="s">
        <v>867</v>
      </c>
      <c r="C119" s="554" t="s">
        <v>58</v>
      </c>
      <c r="D119" s="581">
        <v>4.6120000000000001</v>
      </c>
      <c r="E119" s="558">
        <v>0.89</v>
      </c>
      <c r="F119" s="582">
        <f t="shared" si="5"/>
        <v>4.1046800000000001</v>
      </c>
    </row>
    <row r="120" spans="1:6" s="540" customFormat="1" ht="25.5">
      <c r="A120" s="573" t="s">
        <v>862</v>
      </c>
      <c r="B120" s="555" t="s">
        <v>868</v>
      </c>
      <c r="C120" s="554" t="s">
        <v>19</v>
      </c>
      <c r="D120" s="581">
        <v>0.01</v>
      </c>
      <c r="E120" s="558">
        <v>10.039999999999999</v>
      </c>
      <c r="F120" s="582">
        <f t="shared" si="5"/>
        <v>0.10039999999999999</v>
      </c>
    </row>
    <row r="121" spans="1:6" s="540" customFormat="1" ht="25.5">
      <c r="A121" s="573" t="s">
        <v>863</v>
      </c>
      <c r="B121" s="555" t="s">
        <v>869</v>
      </c>
      <c r="C121" s="554" t="s">
        <v>164</v>
      </c>
      <c r="D121" s="581">
        <v>1.7000000000000001E-2</v>
      </c>
      <c r="E121" s="558">
        <v>6.54</v>
      </c>
      <c r="F121" s="582">
        <f t="shared" si="5"/>
        <v>0.11118000000000001</v>
      </c>
    </row>
    <row r="122" spans="1:6" s="540" customFormat="1" ht="12.75">
      <c r="A122" s="573" t="s">
        <v>876</v>
      </c>
      <c r="B122" s="133" t="s">
        <v>661</v>
      </c>
      <c r="C122" s="351" t="s">
        <v>137</v>
      </c>
      <c r="D122" s="532">
        <v>2.7690000000000001</v>
      </c>
      <c r="E122" s="532">
        <f>F1411</f>
        <v>15.293393954545452</v>
      </c>
      <c r="F122" s="582">
        <f t="shared" ref="F122:F125" si="6">D122*E122</f>
        <v>42.347407860136357</v>
      </c>
    </row>
    <row r="123" spans="1:6" s="540" customFormat="1" ht="12.75">
      <c r="A123" s="573" t="s">
        <v>841</v>
      </c>
      <c r="B123" s="133" t="s">
        <v>602</v>
      </c>
      <c r="C123" s="351" t="s">
        <v>137</v>
      </c>
      <c r="D123" s="532">
        <v>1.0860000000000001</v>
      </c>
      <c r="E123" s="532">
        <f>$F$1394</f>
        <v>11.676256818181818</v>
      </c>
      <c r="F123" s="582">
        <f t="shared" si="6"/>
        <v>12.680414904545454</v>
      </c>
    </row>
    <row r="124" spans="1:6" s="540" customFormat="1" ht="38.25">
      <c r="A124" s="573" t="s">
        <v>870</v>
      </c>
      <c r="B124" s="555" t="s">
        <v>872</v>
      </c>
      <c r="C124" s="554" t="s">
        <v>874</v>
      </c>
      <c r="D124" s="558">
        <v>3.9E-2</v>
      </c>
      <c r="E124" s="558">
        <v>18</v>
      </c>
      <c r="F124" s="582">
        <f t="shared" si="6"/>
        <v>0.70199999999999996</v>
      </c>
    </row>
    <row r="125" spans="1:6" s="540" customFormat="1" ht="38.25">
      <c r="A125" s="573" t="s">
        <v>871</v>
      </c>
      <c r="B125" s="555" t="s">
        <v>873</v>
      </c>
      <c r="C125" s="554" t="s">
        <v>875</v>
      </c>
      <c r="D125" s="558">
        <v>7.9000000000000001E-2</v>
      </c>
      <c r="E125" s="558">
        <v>20.123000000000001</v>
      </c>
      <c r="F125" s="582">
        <f t="shared" si="6"/>
        <v>1.589717</v>
      </c>
    </row>
    <row r="126" spans="1:6" s="540" customFormat="1" ht="12.75">
      <c r="A126" s="568"/>
      <c r="B126" s="571"/>
      <c r="C126" s="572"/>
      <c r="D126" s="577"/>
      <c r="E126" s="578"/>
      <c r="F126" s="579"/>
    </row>
    <row r="127" spans="1:6" s="540" customFormat="1" ht="12.75">
      <c r="A127" s="139"/>
      <c r="B127" s="81"/>
      <c r="C127" s="341"/>
      <c r="D127" s="82"/>
      <c r="E127" s="82"/>
      <c r="F127" s="79"/>
    </row>
    <row r="128" spans="1:6" s="540" customFormat="1" ht="12.75">
      <c r="A128" s="101"/>
      <c r="B128" s="81"/>
      <c r="C128" s="341"/>
      <c r="D128" s="82"/>
      <c r="E128" s="82"/>
      <c r="F128" s="79"/>
    </row>
    <row r="129" spans="1:6" s="540" customFormat="1" ht="13.5" thickBot="1">
      <c r="A129" s="291"/>
      <c r="B129" s="391"/>
      <c r="C129" s="342"/>
      <c r="D129" s="242"/>
      <c r="E129" s="243"/>
      <c r="F129" s="243"/>
    </row>
    <row r="130" spans="1:6" s="540" customFormat="1" ht="12.75">
      <c r="A130" s="90"/>
      <c r="B130" s="541"/>
      <c r="C130" s="401" t="s">
        <v>64</v>
      </c>
      <c r="D130" s="244"/>
      <c r="E130" s="245"/>
      <c r="F130" s="246">
        <f>F116+F117+F118+F119+F120+F121+F124+F125</f>
        <v>18.274747000000001</v>
      </c>
    </row>
    <row r="131" spans="1:6" s="540" customFormat="1" ht="12.75">
      <c r="A131" s="90"/>
      <c r="B131" s="542"/>
      <c r="C131" s="397" t="s">
        <v>68</v>
      </c>
      <c r="D131" s="247"/>
      <c r="E131" s="248"/>
      <c r="F131" s="249">
        <f>SUM(F122:F123)</f>
        <v>55.027822764681815</v>
      </c>
    </row>
    <row r="132" spans="1:6" s="540" customFormat="1" ht="12.75">
      <c r="A132" s="90"/>
      <c r="B132" s="542"/>
      <c r="C132" s="398" t="s">
        <v>72</v>
      </c>
      <c r="D132" s="247"/>
      <c r="E132" s="250">
        <f>INSUMOS!$C$10</f>
        <v>0.87849999999999995</v>
      </c>
      <c r="F132" s="249"/>
    </row>
    <row r="133" spans="1:6" s="540" customFormat="1" ht="12.75">
      <c r="A133" s="292"/>
      <c r="B133" s="394"/>
      <c r="C133" s="399" t="s">
        <v>76</v>
      </c>
      <c r="D133" s="251"/>
      <c r="E133" s="252"/>
      <c r="F133" s="253">
        <f>SUM(F130:F132)</f>
        <v>73.30256976468182</v>
      </c>
    </row>
    <row r="134" spans="1:6" s="540" customFormat="1" ht="12.75">
      <c r="A134" s="90"/>
      <c r="B134" s="542"/>
      <c r="C134" s="397" t="s">
        <v>9</v>
      </c>
      <c r="D134" s="247"/>
      <c r="E134" s="250">
        <f>INSUMOS!$C$11</f>
        <v>0.2487</v>
      </c>
      <c r="F134" s="249">
        <f>E134*F133</f>
        <v>18.230349100476371</v>
      </c>
    </row>
    <row r="135" spans="1:6" s="540" customFormat="1" ht="13.5" thickBot="1">
      <c r="A135" s="90"/>
      <c r="B135" s="543"/>
      <c r="C135" s="402" t="s">
        <v>83</v>
      </c>
      <c r="D135" s="254"/>
      <c r="E135" s="255"/>
      <c r="F135" s="256">
        <f>ROUND(SUM(F133:F134),2)</f>
        <v>91.53</v>
      </c>
    </row>
    <row r="136" spans="1:6" s="540" customFormat="1" ht="4.5" customHeight="1">
      <c r="A136" s="286"/>
      <c r="B136" s="94"/>
      <c r="C136" s="334"/>
      <c r="D136" s="95"/>
      <c r="E136" s="87"/>
      <c r="F136" s="87"/>
    </row>
    <row r="137" spans="1:6" s="540" customFormat="1" ht="4.5" customHeight="1">
      <c r="A137" s="286"/>
      <c r="B137" s="94"/>
      <c r="C137" s="334"/>
      <c r="D137" s="95"/>
      <c r="E137" s="87"/>
      <c r="F137" s="87"/>
    </row>
    <row r="138" spans="1:6" s="540" customFormat="1" ht="4.5" customHeight="1">
      <c r="A138" s="286"/>
      <c r="B138" s="94"/>
      <c r="C138" s="334"/>
      <c r="D138" s="95"/>
      <c r="E138" s="87"/>
      <c r="F138" s="87"/>
    </row>
    <row r="139" spans="1:6" s="540" customFormat="1" ht="4.5" customHeight="1">
      <c r="A139" s="286"/>
      <c r="B139" s="94"/>
      <c r="C139" s="334"/>
      <c r="D139" s="95"/>
      <c r="E139" s="87"/>
      <c r="F139" s="87"/>
    </row>
    <row r="140" spans="1:6" s="540" customFormat="1" ht="4.5" customHeight="1">
      <c r="A140" s="286"/>
      <c r="B140" s="94"/>
      <c r="C140" s="334"/>
      <c r="D140" s="95"/>
      <c r="E140" s="87"/>
      <c r="F140" s="87"/>
    </row>
    <row r="141" spans="1:6" s="540" customFormat="1" ht="4.5" customHeight="1">
      <c r="A141" s="286"/>
      <c r="B141" s="94"/>
      <c r="C141" s="334"/>
      <c r="D141" s="95"/>
      <c r="E141" s="87"/>
      <c r="F141" s="87"/>
    </row>
    <row r="142" spans="1:6" s="540" customFormat="1" ht="4.5" customHeight="1">
      <c r="A142" s="286"/>
      <c r="B142" s="94"/>
      <c r="C142" s="334"/>
      <c r="D142" s="95"/>
      <c r="E142" s="87"/>
      <c r="F142" s="87"/>
    </row>
    <row r="143" spans="1:6" s="540" customFormat="1" ht="38.25">
      <c r="A143" s="567" t="s">
        <v>877</v>
      </c>
      <c r="B143" s="569" t="s">
        <v>878</v>
      </c>
      <c r="C143" s="570"/>
      <c r="D143" s="574"/>
      <c r="E143" s="575"/>
      <c r="F143" s="576" t="s">
        <v>19</v>
      </c>
    </row>
    <row r="144" spans="1:6" s="540" customFormat="1" ht="25.5">
      <c r="A144" s="131" t="s">
        <v>879</v>
      </c>
      <c r="B144" s="127" t="s">
        <v>883</v>
      </c>
      <c r="C144" s="127" t="s">
        <v>54</v>
      </c>
      <c r="D144" s="556">
        <v>0.46550000000000002</v>
      </c>
      <c r="E144" s="556">
        <v>0.15</v>
      </c>
      <c r="F144" s="582">
        <f t="shared" ref="F144:F148" si="7">D144*E144</f>
        <v>6.9824999999999998E-2</v>
      </c>
    </row>
    <row r="145" spans="1:6" s="540" customFormat="1" ht="12.75">
      <c r="A145" s="131" t="s">
        <v>709</v>
      </c>
      <c r="B145" s="127" t="s">
        <v>708</v>
      </c>
      <c r="C145" s="127" t="s">
        <v>19</v>
      </c>
      <c r="D145" s="556">
        <v>2.5000000000000001E-2</v>
      </c>
      <c r="E145" s="556">
        <v>8.7799999999999994</v>
      </c>
      <c r="F145" s="582">
        <f t="shared" si="7"/>
        <v>0.2195</v>
      </c>
    </row>
    <row r="146" spans="1:6" s="540" customFormat="1" ht="25.5">
      <c r="A146" s="131" t="s">
        <v>880</v>
      </c>
      <c r="B146" s="127" t="s">
        <v>884</v>
      </c>
      <c r="C146" s="127" t="s">
        <v>137</v>
      </c>
      <c r="D146" s="556">
        <v>2.9000000000000001E-2</v>
      </c>
      <c r="E146" s="557">
        <f>F1394</f>
        <v>11.676256818181818</v>
      </c>
      <c r="F146" s="582">
        <f t="shared" si="7"/>
        <v>0.33861144772727275</v>
      </c>
    </row>
    <row r="147" spans="1:6" s="540" customFormat="1" ht="12.75">
      <c r="A147" s="131" t="s">
        <v>881</v>
      </c>
      <c r="B147" s="127" t="s">
        <v>885</v>
      </c>
      <c r="C147" s="127" t="s">
        <v>137</v>
      </c>
      <c r="D147" s="556">
        <v>8.8999999999999996E-2</v>
      </c>
      <c r="E147" s="557">
        <f>F1411</f>
        <v>15.293393954545452</v>
      </c>
      <c r="F147" s="582">
        <f t="shared" si="7"/>
        <v>1.3611120619545451</v>
      </c>
    </row>
    <row r="148" spans="1:6" s="540" customFormat="1" ht="38.25">
      <c r="A148" s="131" t="s">
        <v>882</v>
      </c>
      <c r="B148" s="127" t="s">
        <v>886</v>
      </c>
      <c r="C148" s="127" t="s">
        <v>19</v>
      </c>
      <c r="D148" s="556">
        <v>1</v>
      </c>
      <c r="E148" s="556">
        <v>6.43</v>
      </c>
      <c r="F148" s="582">
        <f t="shared" si="7"/>
        <v>6.43</v>
      </c>
    </row>
    <row r="149" spans="1:6" s="540" customFormat="1" ht="13.5" thickBot="1">
      <c r="A149" s="291"/>
      <c r="B149" s="391"/>
      <c r="C149" s="342"/>
      <c r="D149" s="242"/>
      <c r="E149" s="243"/>
      <c r="F149" s="243"/>
    </row>
    <row r="150" spans="1:6" s="540" customFormat="1" ht="12.75">
      <c r="A150" s="90"/>
      <c r="B150" s="541"/>
      <c r="C150" s="401" t="s">
        <v>64</v>
      </c>
      <c r="D150" s="244"/>
      <c r="E150" s="245"/>
      <c r="F150" s="246">
        <f>F144+F145+F148</f>
        <v>6.7193249999999995</v>
      </c>
    </row>
    <row r="151" spans="1:6" s="540" customFormat="1" ht="12.75">
      <c r="A151" s="90"/>
      <c r="B151" s="542"/>
      <c r="C151" s="397" t="s">
        <v>68</v>
      </c>
      <c r="D151" s="247"/>
      <c r="E151" s="248"/>
      <c r="F151" s="249">
        <f>F146+F147</f>
        <v>1.699723509681818</v>
      </c>
    </row>
    <row r="152" spans="1:6" s="540" customFormat="1" ht="12.75">
      <c r="A152" s="90"/>
      <c r="B152" s="542"/>
      <c r="C152" s="398" t="s">
        <v>72</v>
      </c>
      <c r="D152" s="247"/>
      <c r="E152" s="250">
        <f>INSUMOS!$C$10</f>
        <v>0.87849999999999995</v>
      </c>
      <c r="F152" s="249"/>
    </row>
    <row r="153" spans="1:6" s="540" customFormat="1" ht="12.75">
      <c r="A153" s="292"/>
      <c r="B153" s="394"/>
      <c r="C153" s="399" t="s">
        <v>76</v>
      </c>
      <c r="D153" s="251"/>
      <c r="E153" s="252"/>
      <c r="F153" s="253">
        <f>SUM(F150:F152)</f>
        <v>8.4190485096818168</v>
      </c>
    </row>
    <row r="154" spans="1:6" s="540" customFormat="1" ht="12.75">
      <c r="A154" s="90"/>
      <c r="B154" s="542"/>
      <c r="C154" s="397" t="s">
        <v>9</v>
      </c>
      <c r="D154" s="247"/>
      <c r="E154" s="250">
        <f>INSUMOS!$C$11</f>
        <v>0.2487</v>
      </c>
      <c r="F154" s="249">
        <f>E154*F153</f>
        <v>2.0938173643578679</v>
      </c>
    </row>
    <row r="155" spans="1:6" s="540" customFormat="1" ht="13.5" thickBot="1">
      <c r="A155" s="90"/>
      <c r="B155" s="543"/>
      <c r="C155" s="402" t="s">
        <v>83</v>
      </c>
      <c r="D155" s="254"/>
      <c r="E155" s="255"/>
      <c r="F155" s="256">
        <f>ROUND(SUM(F153:F154),2)</f>
        <v>10.51</v>
      </c>
    </row>
    <row r="156" spans="1:6" s="540" customFormat="1" ht="12.75">
      <c r="A156" s="286"/>
      <c r="B156" s="94"/>
      <c r="C156" s="334"/>
      <c r="D156" s="95"/>
      <c r="E156" s="87"/>
      <c r="F156" s="87"/>
    </row>
    <row r="157" spans="1:6" s="540" customFormat="1" ht="4.5" customHeight="1">
      <c r="A157" s="286"/>
      <c r="B157" s="94"/>
      <c r="C157" s="334"/>
      <c r="D157" s="95"/>
      <c r="E157" s="87"/>
      <c r="F157" s="87"/>
    </row>
    <row r="158" spans="1:6" s="540" customFormat="1" ht="4.5" customHeight="1">
      <c r="A158" s="286"/>
      <c r="B158" s="94"/>
      <c r="C158" s="334"/>
      <c r="D158" s="95"/>
      <c r="E158" s="87"/>
      <c r="F158" s="87"/>
    </row>
    <row r="159" spans="1:6" s="540" customFormat="1" ht="38.25">
      <c r="A159" s="567" t="s">
        <v>887</v>
      </c>
      <c r="B159" s="569" t="s">
        <v>888</v>
      </c>
      <c r="C159" s="570"/>
      <c r="D159" s="574"/>
      <c r="E159" s="575"/>
      <c r="F159" s="576" t="s">
        <v>751</v>
      </c>
    </row>
    <row r="160" spans="1:6" s="540" customFormat="1" ht="25.5">
      <c r="A160" s="131" t="s">
        <v>889</v>
      </c>
      <c r="B160" s="127" t="s">
        <v>895</v>
      </c>
      <c r="C160" s="554" t="s">
        <v>751</v>
      </c>
      <c r="D160" s="556">
        <v>0.73499999999999999</v>
      </c>
      <c r="E160" s="556">
        <v>78</v>
      </c>
      <c r="F160" s="582">
        <f t="shared" ref="F160:F166" si="8">D160*E160</f>
        <v>57.33</v>
      </c>
    </row>
    <row r="161" spans="1:6" s="540" customFormat="1" ht="12.75">
      <c r="A161" s="131" t="s">
        <v>890</v>
      </c>
      <c r="B161" s="127" t="s">
        <v>896</v>
      </c>
      <c r="C161" s="554" t="s">
        <v>19</v>
      </c>
      <c r="D161" s="556">
        <v>388.88</v>
      </c>
      <c r="E161" s="556">
        <v>0.44</v>
      </c>
      <c r="F161" s="582">
        <f t="shared" si="8"/>
        <v>171.10720000000001</v>
      </c>
    </row>
    <row r="162" spans="1:6" s="540" customFormat="1" ht="25.5">
      <c r="A162" s="131" t="s">
        <v>891</v>
      </c>
      <c r="B162" s="127" t="s">
        <v>897</v>
      </c>
      <c r="C162" s="554" t="s">
        <v>751</v>
      </c>
      <c r="D162" s="556">
        <v>0.58899999999999997</v>
      </c>
      <c r="E162" s="556">
        <v>62</v>
      </c>
      <c r="F162" s="582">
        <f t="shared" si="8"/>
        <v>36.518000000000001</v>
      </c>
    </row>
    <row r="163" spans="1:6" s="540" customFormat="1" ht="12.75">
      <c r="A163" s="131" t="s">
        <v>841</v>
      </c>
      <c r="B163" s="127" t="s">
        <v>602</v>
      </c>
      <c r="C163" s="554" t="s">
        <v>137</v>
      </c>
      <c r="D163" s="556">
        <v>2.2999999999999998</v>
      </c>
      <c r="E163" s="558">
        <f>F1394</f>
        <v>11.676256818181818</v>
      </c>
      <c r="F163" s="582">
        <f t="shared" si="8"/>
        <v>26.855390681818179</v>
      </c>
    </row>
    <row r="164" spans="1:6" s="540" customFormat="1" ht="25.5">
      <c r="A164" s="131" t="s">
        <v>892</v>
      </c>
      <c r="B164" s="127" t="s">
        <v>898</v>
      </c>
      <c r="C164" s="554" t="s">
        <v>137</v>
      </c>
      <c r="D164" s="556">
        <v>1.45</v>
      </c>
      <c r="E164" s="558">
        <f>F1411</f>
        <v>15.293393954545452</v>
      </c>
      <c r="F164" s="582">
        <f t="shared" si="8"/>
        <v>22.175421234090905</v>
      </c>
    </row>
    <row r="165" spans="1:6" s="540" customFormat="1" ht="51">
      <c r="A165" s="131" t="s">
        <v>893</v>
      </c>
      <c r="B165" s="127" t="s">
        <v>899</v>
      </c>
      <c r="C165" s="554" t="s">
        <v>875</v>
      </c>
      <c r="D165" s="556">
        <v>0.75</v>
      </c>
      <c r="E165" s="556">
        <v>1.21</v>
      </c>
      <c r="F165" s="582">
        <f t="shared" si="8"/>
        <v>0.90749999999999997</v>
      </c>
    </row>
    <row r="166" spans="1:6" s="540" customFormat="1" ht="51">
      <c r="A166" s="131" t="s">
        <v>894</v>
      </c>
      <c r="B166" s="127" t="s">
        <v>900</v>
      </c>
      <c r="C166" s="554" t="s">
        <v>874</v>
      </c>
      <c r="D166" s="556">
        <v>0.7</v>
      </c>
      <c r="E166" s="556">
        <v>0.22</v>
      </c>
      <c r="F166" s="582">
        <f t="shared" si="8"/>
        <v>0.154</v>
      </c>
    </row>
    <row r="167" spans="1:6" s="540" customFormat="1" ht="13.5" thickBot="1">
      <c r="A167" s="291"/>
      <c r="B167" s="391"/>
      <c r="C167" s="342"/>
      <c r="D167" s="242"/>
      <c r="E167" s="243"/>
      <c r="F167" s="243"/>
    </row>
    <row r="168" spans="1:6" s="540" customFormat="1" ht="12.75">
      <c r="A168" s="90"/>
      <c r="B168" s="541"/>
      <c r="C168" s="401" t="s">
        <v>64</v>
      </c>
      <c r="D168" s="244"/>
      <c r="E168" s="245"/>
      <c r="F168" s="246">
        <f>F160+F161+F162+F165+F166</f>
        <v>266.01670000000001</v>
      </c>
    </row>
    <row r="169" spans="1:6" s="540" customFormat="1" ht="12.75">
      <c r="A169" s="90"/>
      <c r="B169" s="542"/>
      <c r="C169" s="397" t="s">
        <v>68</v>
      </c>
      <c r="D169" s="247"/>
      <c r="E169" s="248"/>
      <c r="F169" s="249">
        <f>F163+F164</f>
        <v>49.030811915909084</v>
      </c>
    </row>
    <row r="170" spans="1:6" s="540" customFormat="1" ht="12.75">
      <c r="A170" s="90"/>
      <c r="B170" s="542"/>
      <c r="C170" s="398" t="s">
        <v>72</v>
      </c>
      <c r="D170" s="247"/>
      <c r="E170" s="250">
        <f>INSUMOS!$C$10</f>
        <v>0.87849999999999995</v>
      </c>
      <c r="F170" s="249"/>
    </row>
    <row r="171" spans="1:6" s="540" customFormat="1" ht="12.75">
      <c r="A171" s="292"/>
      <c r="B171" s="394"/>
      <c r="C171" s="399" t="s">
        <v>76</v>
      </c>
      <c r="D171" s="251"/>
      <c r="E171" s="252"/>
      <c r="F171" s="253">
        <f>SUM(F168:F170)</f>
        <v>315.04751191590913</v>
      </c>
    </row>
    <row r="172" spans="1:6" s="540" customFormat="1" ht="12.75">
      <c r="A172" s="90"/>
      <c r="B172" s="542"/>
      <c r="C172" s="397" t="s">
        <v>9</v>
      </c>
      <c r="D172" s="247"/>
      <c r="E172" s="250">
        <f>INSUMOS!$C$11</f>
        <v>0.2487</v>
      </c>
      <c r="F172" s="249">
        <f>E172*F171</f>
        <v>78.352316213486603</v>
      </c>
    </row>
    <row r="173" spans="1:6" s="540" customFormat="1" ht="13.5" thickBot="1">
      <c r="A173" s="90"/>
      <c r="B173" s="543"/>
      <c r="C173" s="402" t="s">
        <v>83</v>
      </c>
      <c r="D173" s="254"/>
      <c r="E173" s="255"/>
      <c r="F173" s="256">
        <f>ROUND(SUM(F171:F172),2)</f>
        <v>393.4</v>
      </c>
    </row>
    <row r="174" spans="1:6" s="540" customFormat="1" ht="4.5" customHeight="1">
      <c r="A174" s="286"/>
      <c r="B174" s="94"/>
      <c r="C174" s="334"/>
      <c r="D174" s="95"/>
      <c r="E174" s="87"/>
      <c r="F174" s="87"/>
    </row>
    <row r="175" spans="1:6" s="540" customFormat="1" ht="4.5" customHeight="1">
      <c r="A175" s="286"/>
      <c r="B175" s="94"/>
      <c r="C175" s="334"/>
      <c r="D175" s="95"/>
      <c r="E175" s="87"/>
      <c r="F175" s="87"/>
    </row>
    <row r="176" spans="1:6" s="540" customFormat="1" ht="4.5" customHeight="1">
      <c r="A176" s="286"/>
      <c r="B176" s="94"/>
      <c r="C176" s="334"/>
      <c r="D176" s="95"/>
      <c r="E176" s="87"/>
      <c r="F176" s="87"/>
    </row>
    <row r="177" spans="1:6" s="540" customFormat="1" ht="4.5" customHeight="1">
      <c r="A177" s="286"/>
      <c r="B177" s="94"/>
      <c r="C177" s="334"/>
      <c r="D177" s="95"/>
      <c r="E177" s="87"/>
      <c r="F177" s="87"/>
    </row>
    <row r="178" spans="1:6" s="540" customFormat="1" ht="4.5" customHeight="1">
      <c r="A178" s="286"/>
      <c r="B178" s="94"/>
      <c r="C178" s="334"/>
      <c r="D178" s="95"/>
      <c r="E178" s="87"/>
      <c r="F178" s="87"/>
    </row>
    <row r="179" spans="1:6" s="540" customFormat="1" ht="4.5" customHeight="1">
      <c r="A179" s="286"/>
      <c r="B179" s="94"/>
      <c r="C179" s="334"/>
      <c r="D179" s="95"/>
      <c r="E179" s="87"/>
      <c r="F179" s="87"/>
    </row>
    <row r="180" spans="1:6" s="540" customFormat="1" ht="4.5" customHeight="1">
      <c r="A180" s="286"/>
      <c r="B180" s="94"/>
      <c r="C180" s="334"/>
      <c r="D180" s="95"/>
      <c r="E180" s="87"/>
      <c r="F180" s="87"/>
    </row>
    <row r="181" spans="1:6" s="540" customFormat="1" ht="4.5" customHeight="1">
      <c r="A181" s="286"/>
      <c r="B181" s="94"/>
      <c r="C181" s="334"/>
      <c r="D181" s="95"/>
      <c r="E181" s="87"/>
      <c r="F181" s="87"/>
    </row>
    <row r="182" spans="1:6" s="540" customFormat="1" ht="38.25">
      <c r="A182" s="567" t="s">
        <v>901</v>
      </c>
      <c r="B182" s="569" t="s">
        <v>902</v>
      </c>
      <c r="C182" s="570"/>
      <c r="D182" s="574"/>
      <c r="E182" s="575"/>
      <c r="F182" s="576" t="s">
        <v>505</v>
      </c>
    </row>
    <row r="183" spans="1:6" s="540" customFormat="1" ht="25.5">
      <c r="A183" s="583" t="s">
        <v>863</v>
      </c>
      <c r="B183" s="583" t="s">
        <v>869</v>
      </c>
      <c r="C183" s="584" t="s">
        <v>164</v>
      </c>
      <c r="D183" s="585">
        <v>1.7000000000000001E-2</v>
      </c>
      <c r="E183" s="585">
        <v>6.54</v>
      </c>
      <c r="F183" s="582">
        <f t="shared" ref="F183:F192" si="9">D183*E183</f>
        <v>0.11118000000000001</v>
      </c>
    </row>
    <row r="184" spans="1:6" s="540" customFormat="1" ht="25.5">
      <c r="A184" s="583" t="s">
        <v>903</v>
      </c>
      <c r="B184" s="583" t="s">
        <v>906</v>
      </c>
      <c r="C184" s="584" t="s">
        <v>58</v>
      </c>
      <c r="D184" s="585">
        <v>0.60499999999999998</v>
      </c>
      <c r="E184" s="585">
        <v>5.61</v>
      </c>
      <c r="F184" s="582">
        <f t="shared" si="9"/>
        <v>3.39405</v>
      </c>
    </row>
    <row r="185" spans="1:6" s="540" customFormat="1" ht="25.5">
      <c r="A185" s="583" t="s">
        <v>861</v>
      </c>
      <c r="B185" s="583" t="s">
        <v>867</v>
      </c>
      <c r="C185" s="584" t="s">
        <v>58</v>
      </c>
      <c r="D185" s="585">
        <v>0.56699999999999995</v>
      </c>
      <c r="E185" s="585">
        <v>0.89</v>
      </c>
      <c r="F185" s="582">
        <f t="shared" si="9"/>
        <v>0.50462999999999991</v>
      </c>
    </row>
    <row r="186" spans="1:6" s="540" customFormat="1" ht="25.5">
      <c r="A186" s="583" t="s">
        <v>860</v>
      </c>
      <c r="B186" s="583" t="s">
        <v>866</v>
      </c>
      <c r="C186" s="584" t="s">
        <v>19</v>
      </c>
      <c r="D186" s="585">
        <v>2.5999999999999999E-2</v>
      </c>
      <c r="E186" s="585">
        <v>8.2899999999999991</v>
      </c>
      <c r="F186" s="582">
        <f t="shared" si="9"/>
        <v>0.21553999999999998</v>
      </c>
    </row>
    <row r="187" spans="1:6" s="540" customFormat="1" ht="25.5">
      <c r="A187" s="583" t="s">
        <v>858</v>
      </c>
      <c r="B187" s="583" t="s">
        <v>864</v>
      </c>
      <c r="C187" s="584" t="s">
        <v>58</v>
      </c>
      <c r="D187" s="585">
        <v>1.008</v>
      </c>
      <c r="E187" s="585">
        <v>8.7100000000000009</v>
      </c>
      <c r="F187" s="582">
        <f t="shared" si="9"/>
        <v>8.7796800000000008</v>
      </c>
    </row>
    <row r="188" spans="1:6" s="540" customFormat="1" ht="25.5">
      <c r="A188" s="583" t="s">
        <v>862</v>
      </c>
      <c r="B188" s="583" t="s">
        <v>868</v>
      </c>
      <c r="C188" s="584" t="s">
        <v>19</v>
      </c>
      <c r="D188" s="585">
        <v>3.4000000000000002E-2</v>
      </c>
      <c r="E188" s="585">
        <v>10.039999999999999</v>
      </c>
      <c r="F188" s="582">
        <f t="shared" si="9"/>
        <v>0.34136</v>
      </c>
    </row>
    <row r="189" spans="1:6" s="540" customFormat="1" ht="38.25">
      <c r="A189" s="583" t="s">
        <v>870</v>
      </c>
      <c r="B189" s="583" t="s">
        <v>872</v>
      </c>
      <c r="C189" s="584" t="s">
        <v>874</v>
      </c>
      <c r="D189" s="585">
        <v>1.4E-2</v>
      </c>
      <c r="E189" s="585">
        <v>18</v>
      </c>
      <c r="F189" s="582">
        <f t="shared" si="9"/>
        <v>0.252</v>
      </c>
    </row>
    <row r="190" spans="1:6" s="540" customFormat="1" ht="38.25">
      <c r="A190" s="583" t="s">
        <v>871</v>
      </c>
      <c r="B190" s="583" t="s">
        <v>873</v>
      </c>
      <c r="C190" s="584" t="s">
        <v>875</v>
      </c>
      <c r="D190" s="585">
        <v>1.7000000000000001E-2</v>
      </c>
      <c r="E190" s="585">
        <v>20.13</v>
      </c>
      <c r="F190" s="582">
        <f t="shared" si="9"/>
        <v>0.34221000000000001</v>
      </c>
    </row>
    <row r="191" spans="1:6" s="540" customFormat="1" ht="25.5">
      <c r="A191" s="583" t="s">
        <v>904</v>
      </c>
      <c r="B191" s="583" t="s">
        <v>907</v>
      </c>
      <c r="C191" s="584" t="s">
        <v>137</v>
      </c>
      <c r="D191" s="585">
        <v>1.145</v>
      </c>
      <c r="E191" s="585">
        <f>F1411</f>
        <v>15.293393954545452</v>
      </c>
      <c r="F191" s="582">
        <f t="shared" si="9"/>
        <v>17.510936077954543</v>
      </c>
    </row>
    <row r="192" spans="1:6" s="540" customFormat="1" ht="25.5">
      <c r="A192" s="583" t="s">
        <v>905</v>
      </c>
      <c r="B192" s="583" t="s">
        <v>908</v>
      </c>
      <c r="C192" s="584" t="s">
        <v>137</v>
      </c>
      <c r="D192" s="585">
        <v>0.47099999999999997</v>
      </c>
      <c r="E192" s="585">
        <f>F1394</f>
        <v>11.676256818181818</v>
      </c>
      <c r="F192" s="582">
        <f t="shared" si="9"/>
        <v>5.4995169613636357</v>
      </c>
    </row>
    <row r="193" spans="1:6" s="540" customFormat="1" ht="12.75">
      <c r="A193" s="573"/>
      <c r="B193" s="133"/>
      <c r="C193" s="351"/>
      <c r="D193" s="134"/>
      <c r="E193" s="138"/>
      <c r="F193" s="580"/>
    </row>
    <row r="194" spans="1:6" s="540" customFormat="1" ht="12.75">
      <c r="A194" s="139"/>
      <c r="B194" s="140"/>
      <c r="C194" s="352"/>
      <c r="D194" s="141"/>
      <c r="E194" s="141"/>
      <c r="F194" s="142"/>
    </row>
    <row r="195" spans="1:6" s="540" customFormat="1" ht="12.75">
      <c r="A195" s="101"/>
      <c r="B195" s="81"/>
      <c r="C195" s="341"/>
      <c r="D195" s="82"/>
      <c r="E195" s="82"/>
      <c r="F195" s="79"/>
    </row>
    <row r="196" spans="1:6" s="540" customFormat="1" ht="13.5" thickBot="1">
      <c r="A196" s="291"/>
      <c r="B196" s="391"/>
      <c r="C196" s="342"/>
      <c r="D196" s="242"/>
      <c r="E196" s="243"/>
      <c r="F196" s="243"/>
    </row>
    <row r="197" spans="1:6" s="540" customFormat="1" ht="12.75">
      <c r="A197" s="90"/>
      <c r="B197" s="541"/>
      <c r="C197" s="401" t="s">
        <v>64</v>
      </c>
      <c r="D197" s="244"/>
      <c r="E197" s="245"/>
      <c r="F197" s="246">
        <f>F183+F184+F185+F186+F187+F188+F191+F192</f>
        <v>36.35689303931818</v>
      </c>
    </row>
    <row r="198" spans="1:6" s="540" customFormat="1" ht="12.75">
      <c r="A198" s="90"/>
      <c r="B198" s="542"/>
      <c r="C198" s="397" t="s">
        <v>68</v>
      </c>
      <c r="D198" s="247"/>
      <c r="E198" s="248"/>
      <c r="F198" s="249">
        <f>SUM(F189:F190)</f>
        <v>0.59421000000000002</v>
      </c>
    </row>
    <row r="199" spans="1:6" s="540" customFormat="1" ht="12.75">
      <c r="A199" s="90"/>
      <c r="B199" s="542"/>
      <c r="C199" s="398" t="s">
        <v>72</v>
      </c>
      <c r="D199" s="247"/>
      <c r="E199" s="250">
        <f>INSUMOS!$C$10</f>
        <v>0.87849999999999995</v>
      </c>
      <c r="F199" s="249"/>
    </row>
    <row r="200" spans="1:6" s="540" customFormat="1" ht="12.75">
      <c r="A200" s="292"/>
      <c r="B200" s="394"/>
      <c r="C200" s="399" t="s">
        <v>76</v>
      </c>
      <c r="D200" s="251"/>
      <c r="E200" s="252"/>
      <c r="F200" s="253">
        <f>SUM(F197:F199)</f>
        <v>36.951103039318177</v>
      </c>
    </row>
    <row r="201" spans="1:6" s="540" customFormat="1" ht="12.75">
      <c r="A201" s="90"/>
      <c r="B201" s="542"/>
      <c r="C201" s="397" t="s">
        <v>9</v>
      </c>
      <c r="D201" s="247"/>
      <c r="E201" s="250">
        <f>INSUMOS!$C$11</f>
        <v>0.2487</v>
      </c>
      <c r="F201" s="249">
        <f>E201*F200</f>
        <v>9.1897393258784312</v>
      </c>
    </row>
    <row r="202" spans="1:6" s="540" customFormat="1" ht="13.5" thickBot="1">
      <c r="A202" s="90"/>
      <c r="B202" s="543"/>
      <c r="C202" s="402" t="s">
        <v>83</v>
      </c>
      <c r="D202" s="254"/>
      <c r="E202" s="255"/>
      <c r="F202" s="256">
        <f>ROUND(SUM(F200:F201),2)</f>
        <v>46.14</v>
      </c>
    </row>
    <row r="203" spans="1:6" s="540" customFormat="1" ht="4.5" customHeight="1">
      <c r="A203" s="286"/>
      <c r="B203" s="94"/>
      <c r="C203" s="334"/>
      <c r="D203" s="95"/>
      <c r="E203" s="87"/>
      <c r="F203" s="87"/>
    </row>
    <row r="204" spans="1:6" s="540" customFormat="1" ht="4.5" customHeight="1">
      <c r="A204" s="286"/>
      <c r="B204" s="94"/>
      <c r="C204" s="334"/>
      <c r="D204" s="95"/>
      <c r="E204" s="87"/>
      <c r="F204" s="87"/>
    </row>
    <row r="205" spans="1:6" s="540" customFormat="1" ht="4.5" customHeight="1">
      <c r="A205" s="286"/>
      <c r="B205" s="94"/>
      <c r="C205" s="334"/>
      <c r="D205" s="95"/>
      <c r="E205" s="87"/>
      <c r="F205" s="87"/>
    </row>
    <row r="206" spans="1:6" s="540" customFormat="1" ht="4.5" customHeight="1">
      <c r="A206" s="286"/>
      <c r="B206" s="94"/>
      <c r="C206" s="334"/>
      <c r="D206" s="95"/>
      <c r="E206" s="87"/>
      <c r="F206" s="87"/>
    </row>
    <row r="207" spans="1:6" s="540" customFormat="1" ht="4.5" customHeight="1">
      <c r="A207" s="286"/>
      <c r="B207" s="94"/>
      <c r="C207" s="334"/>
      <c r="D207" s="95"/>
      <c r="E207" s="87"/>
      <c r="F207" s="87"/>
    </row>
    <row r="208" spans="1:6" s="540" customFormat="1" ht="4.5" customHeight="1">
      <c r="A208" s="286"/>
      <c r="B208" s="94"/>
      <c r="C208" s="334"/>
      <c r="D208" s="95"/>
      <c r="E208" s="87"/>
      <c r="F208" s="87"/>
    </row>
    <row r="209" spans="1:6" s="540" customFormat="1" ht="4.5" customHeight="1">
      <c r="A209" s="286"/>
      <c r="B209" s="94"/>
      <c r="C209" s="334"/>
      <c r="D209" s="95"/>
      <c r="E209" s="87"/>
      <c r="F209" s="87"/>
    </row>
    <row r="210" spans="1:6" s="540" customFormat="1" ht="38.25">
      <c r="A210" s="567" t="s">
        <v>909</v>
      </c>
      <c r="B210" s="569" t="s">
        <v>910</v>
      </c>
      <c r="C210" s="570"/>
      <c r="D210" s="574"/>
      <c r="E210" s="575"/>
      <c r="F210" s="576" t="s">
        <v>751</v>
      </c>
    </row>
    <row r="211" spans="1:6" s="540" customFormat="1" ht="25.5">
      <c r="A211" s="583" t="s">
        <v>889</v>
      </c>
      <c r="B211" s="583" t="s">
        <v>895</v>
      </c>
      <c r="C211" s="584" t="s">
        <v>751</v>
      </c>
      <c r="D211" s="585">
        <v>0.85899999999999999</v>
      </c>
      <c r="E211" s="585">
        <v>78</v>
      </c>
      <c r="F211" s="585">
        <f t="shared" ref="F211:F217" si="10">D211*E211</f>
        <v>67.001999999999995</v>
      </c>
    </row>
    <row r="212" spans="1:6" s="540" customFormat="1" ht="12.75">
      <c r="A212" s="583" t="s">
        <v>890</v>
      </c>
      <c r="B212" s="583" t="s">
        <v>896</v>
      </c>
      <c r="C212" s="584" t="s">
        <v>19</v>
      </c>
      <c r="D212" s="585">
        <v>212.21</v>
      </c>
      <c r="E212" s="585">
        <v>0.44</v>
      </c>
      <c r="F212" s="585">
        <f t="shared" si="10"/>
        <v>93.372399999999999</v>
      </c>
    </row>
    <row r="213" spans="1:6" s="540" customFormat="1" ht="25.5">
      <c r="A213" s="583" t="s">
        <v>891</v>
      </c>
      <c r="B213" s="583" t="s">
        <v>897</v>
      </c>
      <c r="C213" s="584" t="s">
        <v>751</v>
      </c>
      <c r="D213" s="585">
        <v>0.57899999999999996</v>
      </c>
      <c r="E213" s="585">
        <v>62</v>
      </c>
      <c r="F213" s="585">
        <f t="shared" si="10"/>
        <v>35.897999999999996</v>
      </c>
    </row>
    <row r="214" spans="1:6" s="540" customFormat="1" ht="12.75">
      <c r="A214" s="583" t="s">
        <v>841</v>
      </c>
      <c r="B214" s="583" t="s">
        <v>602</v>
      </c>
      <c r="C214" s="584" t="s">
        <v>137</v>
      </c>
      <c r="D214" s="585">
        <v>2.4500000000000002</v>
      </c>
      <c r="E214" s="585">
        <f>F1394</f>
        <v>11.676256818181818</v>
      </c>
      <c r="F214" s="585">
        <f t="shared" si="10"/>
        <v>28.606829204545456</v>
      </c>
    </row>
    <row r="215" spans="1:6" s="540" customFormat="1" ht="25.5">
      <c r="A215" s="583" t="s">
        <v>892</v>
      </c>
      <c r="B215" s="583" t="s">
        <v>898</v>
      </c>
      <c r="C215" s="584" t="s">
        <v>137</v>
      </c>
      <c r="D215" s="585">
        <v>1.55</v>
      </c>
      <c r="E215" s="585">
        <f>F1411</f>
        <v>15.293393954545452</v>
      </c>
      <c r="F215" s="585">
        <f t="shared" si="10"/>
        <v>23.704760629545451</v>
      </c>
    </row>
    <row r="216" spans="1:6" s="540" customFormat="1" ht="51">
      <c r="A216" s="583" t="s">
        <v>893</v>
      </c>
      <c r="B216" s="583" t="s">
        <v>899</v>
      </c>
      <c r="C216" s="584" t="s">
        <v>875</v>
      </c>
      <c r="D216" s="585">
        <v>0.8</v>
      </c>
      <c r="E216" s="585">
        <v>1.21</v>
      </c>
      <c r="F216" s="585">
        <f t="shared" si="10"/>
        <v>0.96799999999999997</v>
      </c>
    </row>
    <row r="217" spans="1:6" s="540" customFormat="1" ht="51">
      <c r="A217" s="583" t="s">
        <v>894</v>
      </c>
      <c r="B217" s="583" t="s">
        <v>900</v>
      </c>
      <c r="C217" s="584" t="s">
        <v>874</v>
      </c>
      <c r="D217" s="585">
        <v>0.75</v>
      </c>
      <c r="E217" s="585">
        <v>0.22</v>
      </c>
      <c r="F217" s="585">
        <f t="shared" si="10"/>
        <v>0.16500000000000001</v>
      </c>
    </row>
    <row r="218" spans="1:6" s="540" customFormat="1" ht="13.5" thickBot="1">
      <c r="A218" s="586"/>
      <c r="B218" s="587"/>
      <c r="C218" s="588"/>
      <c r="D218" s="589"/>
      <c r="E218" s="590"/>
      <c r="F218" s="590"/>
    </row>
    <row r="219" spans="1:6" s="540" customFormat="1" ht="12.75">
      <c r="A219" s="90"/>
      <c r="B219" s="541"/>
      <c r="C219" s="401" t="s">
        <v>64</v>
      </c>
      <c r="D219" s="244"/>
      <c r="E219" s="245"/>
      <c r="F219" s="246">
        <f>F211+F212+F213+F216+F217</f>
        <v>197.40539999999996</v>
      </c>
    </row>
    <row r="220" spans="1:6" s="540" customFormat="1" ht="12.75">
      <c r="A220" s="90"/>
      <c r="B220" s="542"/>
      <c r="C220" s="397" t="s">
        <v>68</v>
      </c>
      <c r="D220" s="247"/>
      <c r="E220" s="248"/>
      <c r="F220" s="249">
        <f>F214+F215</f>
        <v>52.31158983409091</v>
      </c>
    </row>
    <row r="221" spans="1:6" s="540" customFormat="1" ht="12.75">
      <c r="A221" s="90"/>
      <c r="B221" s="542"/>
      <c r="C221" s="398" t="s">
        <v>72</v>
      </c>
      <c r="D221" s="247"/>
      <c r="E221" s="250">
        <f>INSUMOS!$C$10</f>
        <v>0.87849999999999995</v>
      </c>
      <c r="F221" s="249"/>
    </row>
    <row r="222" spans="1:6" s="540" customFormat="1" ht="12.75">
      <c r="A222" s="292"/>
      <c r="B222" s="394"/>
      <c r="C222" s="399" t="s">
        <v>76</v>
      </c>
      <c r="D222" s="251"/>
      <c r="E222" s="252"/>
      <c r="F222" s="253">
        <f>SUM(F219:F221)</f>
        <v>249.71698983409087</v>
      </c>
    </row>
    <row r="223" spans="1:6" s="540" customFormat="1" ht="12.75">
      <c r="A223" s="90"/>
      <c r="B223" s="542"/>
      <c r="C223" s="397" t="s">
        <v>9</v>
      </c>
      <c r="D223" s="247"/>
      <c r="E223" s="250">
        <f>INSUMOS!$C$11</f>
        <v>0.2487</v>
      </c>
      <c r="F223" s="249">
        <f>E223*F222</f>
        <v>62.104615371738397</v>
      </c>
    </row>
    <row r="224" spans="1:6" s="540" customFormat="1" ht="13.5" thickBot="1">
      <c r="A224" s="90"/>
      <c r="B224" s="543"/>
      <c r="C224" s="402" t="s">
        <v>83</v>
      </c>
      <c r="D224" s="254"/>
      <c r="E224" s="255"/>
      <c r="F224" s="256">
        <f>ROUND(SUM(F222:F223),2)</f>
        <v>311.82</v>
      </c>
    </row>
    <row r="225" spans="1:6" s="540" customFormat="1" ht="4.5" customHeight="1">
      <c r="A225" s="286"/>
      <c r="B225" s="94"/>
      <c r="C225" s="334"/>
      <c r="D225" s="95"/>
      <c r="E225" s="87"/>
      <c r="F225" s="87"/>
    </row>
    <row r="226" spans="1:6" s="540" customFormat="1" ht="4.5" customHeight="1">
      <c r="A226" s="286"/>
      <c r="B226" s="94"/>
      <c r="C226" s="334"/>
      <c r="D226" s="95"/>
      <c r="E226" s="87"/>
      <c r="F226" s="87"/>
    </row>
    <row r="227" spans="1:6" s="540" customFormat="1" ht="4.5" customHeight="1">
      <c r="A227" s="286"/>
      <c r="B227" s="94"/>
      <c r="C227" s="334"/>
      <c r="D227" s="95"/>
      <c r="E227" s="87"/>
      <c r="F227" s="87"/>
    </row>
    <row r="228" spans="1:6" s="540" customFormat="1" ht="4.5" customHeight="1">
      <c r="A228" s="286"/>
      <c r="B228" s="94"/>
      <c r="C228" s="334"/>
      <c r="D228" s="95"/>
      <c r="E228" s="87"/>
      <c r="F228" s="87"/>
    </row>
    <row r="229" spans="1:6" s="540" customFormat="1" ht="4.5" customHeight="1">
      <c r="A229" s="286"/>
      <c r="B229" s="94"/>
      <c r="C229" s="334"/>
      <c r="D229" s="95"/>
      <c r="E229" s="87"/>
      <c r="F229" s="87"/>
    </row>
    <row r="230" spans="1:6" s="540" customFormat="1" ht="4.5" customHeight="1">
      <c r="A230" s="286"/>
      <c r="B230" s="94"/>
      <c r="C230" s="334"/>
      <c r="D230" s="95"/>
      <c r="E230" s="87"/>
      <c r="F230" s="87"/>
    </row>
    <row r="231" spans="1:6" s="540" customFormat="1" ht="4.5" customHeight="1">
      <c r="A231" s="286"/>
      <c r="B231" s="94"/>
      <c r="C231" s="334"/>
      <c r="D231" s="95"/>
      <c r="E231" s="87"/>
      <c r="F231" s="87"/>
    </row>
    <row r="232" spans="1:6" s="540" customFormat="1" ht="4.5" customHeight="1">
      <c r="A232" s="286"/>
      <c r="B232" s="94"/>
      <c r="C232" s="334"/>
      <c r="D232" s="95"/>
      <c r="E232" s="87"/>
      <c r="F232" s="87"/>
    </row>
    <row r="233" spans="1:6" s="540" customFormat="1" ht="4.5" customHeight="1">
      <c r="A233" s="286"/>
      <c r="B233" s="94"/>
      <c r="C233" s="334"/>
      <c r="D233" s="95"/>
      <c r="E233" s="87"/>
      <c r="F233" s="87"/>
    </row>
    <row r="234" spans="1:6" s="540" customFormat="1" ht="4.5" customHeight="1">
      <c r="A234" s="286"/>
      <c r="B234" s="94"/>
      <c r="C234" s="334"/>
      <c r="D234" s="95"/>
      <c r="E234" s="87"/>
      <c r="F234" s="87"/>
    </row>
    <row r="235" spans="1:6" s="540" customFormat="1" ht="63.75">
      <c r="A235" s="567" t="s">
        <v>911</v>
      </c>
      <c r="B235" s="569" t="s">
        <v>912</v>
      </c>
      <c r="C235" s="570"/>
      <c r="D235" s="574"/>
      <c r="E235" s="575"/>
      <c r="F235" s="576" t="s">
        <v>505</v>
      </c>
    </row>
    <row r="236" spans="1:6" s="540" customFormat="1" ht="25.5">
      <c r="A236" s="583" t="s">
        <v>863</v>
      </c>
      <c r="B236" s="583" t="s">
        <v>869</v>
      </c>
      <c r="C236" s="583" t="s">
        <v>164</v>
      </c>
      <c r="D236" s="583">
        <v>0.01</v>
      </c>
      <c r="E236" s="583">
        <v>6.54</v>
      </c>
      <c r="F236" s="582">
        <f t="shared" ref="F236:F243" si="11">D236*E236</f>
        <v>6.54E-2</v>
      </c>
    </row>
    <row r="237" spans="1:6" s="540" customFormat="1" ht="38.25">
      <c r="A237" s="583" t="s">
        <v>913</v>
      </c>
      <c r="B237" s="583" t="s">
        <v>917</v>
      </c>
      <c r="C237" s="583" t="s">
        <v>921</v>
      </c>
      <c r="D237" s="583">
        <v>0.19800000000000001</v>
      </c>
      <c r="E237" s="583">
        <v>5.85</v>
      </c>
      <c r="F237" s="582">
        <f t="shared" si="11"/>
        <v>1.1582999999999999</v>
      </c>
    </row>
    <row r="238" spans="1:6" s="540" customFormat="1" ht="38.25">
      <c r="A238" s="583" t="s">
        <v>914</v>
      </c>
      <c r="B238" s="583" t="s">
        <v>918</v>
      </c>
      <c r="C238" s="583" t="s">
        <v>921</v>
      </c>
      <c r="D238" s="583">
        <v>0.39300000000000002</v>
      </c>
      <c r="E238" s="583">
        <v>9</v>
      </c>
      <c r="F238" s="582">
        <f t="shared" si="11"/>
        <v>3.5369999999999999</v>
      </c>
    </row>
    <row r="239" spans="1:6" s="540" customFormat="1" ht="38.25">
      <c r="A239" s="583" t="s">
        <v>915</v>
      </c>
      <c r="B239" s="583" t="s">
        <v>919</v>
      </c>
      <c r="C239" s="583" t="s">
        <v>921</v>
      </c>
      <c r="D239" s="583">
        <v>0.78500000000000003</v>
      </c>
      <c r="E239" s="583">
        <v>2.25</v>
      </c>
      <c r="F239" s="582">
        <f t="shared" si="11"/>
        <v>1.7662500000000001</v>
      </c>
    </row>
    <row r="240" spans="1:6" s="540" customFormat="1" ht="25.5">
      <c r="A240" s="583" t="s">
        <v>862</v>
      </c>
      <c r="B240" s="583" t="s">
        <v>868</v>
      </c>
      <c r="C240" s="583" t="s">
        <v>19</v>
      </c>
      <c r="D240" s="583">
        <v>1.9E-2</v>
      </c>
      <c r="E240" s="583">
        <v>10.039999999999999</v>
      </c>
      <c r="F240" s="582">
        <f t="shared" si="11"/>
        <v>0.19075999999999999</v>
      </c>
    </row>
    <row r="241" spans="1:6" s="540" customFormat="1" ht="25.5">
      <c r="A241" s="583" t="s">
        <v>905</v>
      </c>
      <c r="B241" s="583" t="s">
        <v>908</v>
      </c>
      <c r="C241" s="583" t="s">
        <v>137</v>
      </c>
      <c r="D241" s="583">
        <v>0.20799999999999999</v>
      </c>
      <c r="E241" s="595">
        <f>F1394</f>
        <v>11.676256818181818</v>
      </c>
      <c r="F241" s="582">
        <f t="shared" si="11"/>
        <v>2.428661418181818</v>
      </c>
    </row>
    <row r="242" spans="1:6" s="540" customFormat="1" ht="25.5">
      <c r="A242" s="583" t="s">
        <v>904</v>
      </c>
      <c r="B242" s="583" t="s">
        <v>907</v>
      </c>
      <c r="C242" s="583" t="s">
        <v>137</v>
      </c>
      <c r="D242" s="583">
        <v>1.137</v>
      </c>
      <c r="E242" s="595">
        <f>F1411</f>
        <v>15.293393954545452</v>
      </c>
      <c r="F242" s="582">
        <f t="shared" si="11"/>
        <v>17.388588926318178</v>
      </c>
    </row>
    <row r="243" spans="1:6" s="540" customFormat="1" ht="38.25">
      <c r="A243" s="583" t="s">
        <v>916</v>
      </c>
      <c r="B243" s="583" t="s">
        <v>920</v>
      </c>
      <c r="C243" s="583" t="s">
        <v>44</v>
      </c>
      <c r="D243" s="583">
        <v>0.26300000000000001</v>
      </c>
      <c r="E243" s="583">
        <v>96.7</v>
      </c>
      <c r="F243" s="582">
        <f t="shared" si="11"/>
        <v>25.432100000000002</v>
      </c>
    </row>
    <row r="244" spans="1:6" s="540" customFormat="1" ht="12.75">
      <c r="A244" s="591"/>
      <c r="B244" s="591"/>
      <c r="C244" s="592"/>
      <c r="D244" s="593"/>
      <c r="E244" s="593"/>
      <c r="F244" s="594"/>
    </row>
    <row r="245" spans="1:6" s="540" customFormat="1" ht="13.5" thickBot="1">
      <c r="A245" s="291"/>
      <c r="B245" s="391"/>
      <c r="C245" s="342"/>
      <c r="D245" s="242"/>
      <c r="E245" s="243"/>
      <c r="F245" s="243"/>
    </row>
    <row r="246" spans="1:6" s="540" customFormat="1" ht="12.75">
      <c r="A246" s="90"/>
      <c r="B246" s="541"/>
      <c r="C246" s="401" t="s">
        <v>64</v>
      </c>
      <c r="D246" s="244"/>
      <c r="E246" s="245"/>
      <c r="F246" s="246">
        <f>F236+F237+F238+F239+F240+F241+F244</f>
        <v>9.1463714181818183</v>
      </c>
    </row>
    <row r="247" spans="1:6" s="540" customFormat="1" ht="12.75">
      <c r="A247" s="90"/>
      <c r="B247" s="542"/>
      <c r="C247" s="397" t="s">
        <v>68</v>
      </c>
      <c r="D247" s="247"/>
      <c r="E247" s="248"/>
      <c r="F247" s="249">
        <f>SUM(F242:F243)</f>
        <v>42.820688926318184</v>
      </c>
    </row>
    <row r="248" spans="1:6" s="540" customFormat="1" ht="12.75">
      <c r="A248" s="90"/>
      <c r="B248" s="542"/>
      <c r="C248" s="398" t="s">
        <v>72</v>
      </c>
      <c r="D248" s="247"/>
      <c r="E248" s="250">
        <f>INSUMOS!$C$10</f>
        <v>0.87849999999999995</v>
      </c>
      <c r="F248" s="249"/>
    </row>
    <row r="249" spans="1:6" s="540" customFormat="1" ht="12.75">
      <c r="A249" s="292"/>
      <c r="B249" s="394"/>
      <c r="C249" s="399" t="s">
        <v>76</v>
      </c>
      <c r="D249" s="251"/>
      <c r="E249" s="252"/>
      <c r="F249" s="253">
        <f>SUM(F246:F248)</f>
        <v>51.967060344499998</v>
      </c>
    </row>
    <row r="250" spans="1:6" s="540" customFormat="1" ht="12.75">
      <c r="A250" s="90"/>
      <c r="B250" s="542"/>
      <c r="C250" s="397" t="s">
        <v>9</v>
      </c>
      <c r="D250" s="247"/>
      <c r="E250" s="250">
        <f>INSUMOS!$C$11</f>
        <v>0.2487</v>
      </c>
      <c r="F250" s="249">
        <f>E250*F249</f>
        <v>12.92420790767715</v>
      </c>
    </row>
    <row r="251" spans="1:6" s="540" customFormat="1" ht="13.5" thickBot="1">
      <c r="A251" s="90"/>
      <c r="B251" s="543"/>
      <c r="C251" s="402" t="s">
        <v>83</v>
      </c>
      <c r="D251" s="254"/>
      <c r="E251" s="255"/>
      <c r="F251" s="256">
        <f>ROUND(SUM(F249:F250),2)</f>
        <v>64.89</v>
      </c>
    </row>
    <row r="252" spans="1:6" s="540" customFormat="1" ht="4.5" customHeight="1">
      <c r="A252" s="286"/>
      <c r="B252" s="94"/>
      <c r="C252" s="334"/>
      <c r="D252" s="95"/>
      <c r="E252" s="87"/>
      <c r="F252" s="87"/>
    </row>
    <row r="253" spans="1:6" s="540" customFormat="1" ht="4.5" customHeight="1">
      <c r="A253" s="286"/>
      <c r="B253" s="94"/>
      <c r="C253" s="334"/>
      <c r="D253" s="95"/>
      <c r="E253" s="87"/>
      <c r="F253" s="87"/>
    </row>
    <row r="254" spans="1:6" s="540" customFormat="1" ht="4.5" customHeight="1">
      <c r="A254" s="286"/>
      <c r="B254" s="94"/>
      <c r="C254" s="334"/>
      <c r="D254" s="95"/>
      <c r="E254" s="87"/>
      <c r="F254" s="87"/>
    </row>
    <row r="255" spans="1:6" s="540" customFormat="1" ht="4.5" customHeight="1">
      <c r="A255" s="286"/>
      <c r="B255" s="94"/>
      <c r="C255" s="334"/>
      <c r="D255" s="95"/>
      <c r="E255" s="87"/>
      <c r="F255" s="87"/>
    </row>
    <row r="256" spans="1:6" s="540" customFormat="1" ht="4.5" customHeight="1">
      <c r="A256" s="286"/>
      <c r="B256" s="94"/>
      <c r="C256" s="334"/>
      <c r="D256" s="95"/>
      <c r="E256" s="87"/>
      <c r="F256" s="87"/>
    </row>
    <row r="257" spans="1:6" s="540" customFormat="1" ht="4.5" customHeight="1">
      <c r="A257" s="286"/>
      <c r="B257" s="94"/>
      <c r="C257" s="334"/>
      <c r="D257" s="95"/>
      <c r="E257" s="87"/>
      <c r="F257" s="87"/>
    </row>
    <row r="258" spans="1:6" s="540" customFormat="1" ht="4.5" customHeight="1">
      <c r="A258" s="286"/>
      <c r="B258" s="94"/>
      <c r="C258" s="334"/>
      <c r="D258" s="95"/>
      <c r="E258" s="87"/>
      <c r="F258" s="87"/>
    </row>
    <row r="259" spans="1:6" s="540" customFormat="1" ht="51">
      <c r="A259" s="567" t="s">
        <v>922</v>
      </c>
      <c r="B259" s="569" t="s">
        <v>923</v>
      </c>
      <c r="C259" s="570"/>
      <c r="D259" s="574"/>
      <c r="E259" s="575"/>
      <c r="F259" s="576" t="s">
        <v>19</v>
      </c>
    </row>
    <row r="260" spans="1:6" s="540" customFormat="1" ht="12.75">
      <c r="A260" s="131" t="s">
        <v>709</v>
      </c>
      <c r="B260" s="131" t="s">
        <v>708</v>
      </c>
      <c r="C260" s="131" t="s">
        <v>19</v>
      </c>
      <c r="D260" s="596">
        <v>2.5000000000000001E-2</v>
      </c>
      <c r="E260" s="596">
        <v>8.7799999999999994</v>
      </c>
      <c r="F260" s="582">
        <f t="shared" ref="F260:F264" si="12">D260*E260</f>
        <v>0.2195</v>
      </c>
    </row>
    <row r="261" spans="1:6" s="540" customFormat="1" ht="38.25">
      <c r="A261" s="131" t="s">
        <v>924</v>
      </c>
      <c r="B261" s="131" t="s">
        <v>926</v>
      </c>
      <c r="C261" s="131" t="s">
        <v>54</v>
      </c>
      <c r="D261" s="596">
        <v>0.36699999999999999</v>
      </c>
      <c r="E261" s="596">
        <v>0.13</v>
      </c>
      <c r="F261" s="582">
        <f t="shared" si="12"/>
        <v>4.7710000000000002E-2</v>
      </c>
    </row>
    <row r="262" spans="1:6" s="540" customFormat="1" ht="25.5">
      <c r="A262" s="131" t="s">
        <v>880</v>
      </c>
      <c r="B262" s="131" t="s">
        <v>884</v>
      </c>
      <c r="C262" s="131" t="s">
        <v>137</v>
      </c>
      <c r="D262" s="596">
        <v>6.3E-3</v>
      </c>
      <c r="E262" s="596">
        <f>F1394</f>
        <v>11.676256818181818</v>
      </c>
      <c r="F262" s="582">
        <f t="shared" si="12"/>
        <v>7.356041795454546E-2</v>
      </c>
    </row>
    <row r="263" spans="1:6" s="540" customFormat="1" ht="12.75">
      <c r="A263" s="131" t="s">
        <v>881</v>
      </c>
      <c r="B263" s="131" t="s">
        <v>885</v>
      </c>
      <c r="C263" s="131" t="s">
        <v>137</v>
      </c>
      <c r="D263" s="596">
        <v>3.8600000000000002E-2</v>
      </c>
      <c r="E263" s="596">
        <f>F1411</f>
        <v>15.293393954545452</v>
      </c>
      <c r="F263" s="582">
        <f t="shared" si="12"/>
        <v>0.59032500664545451</v>
      </c>
    </row>
    <row r="264" spans="1:6" s="540" customFormat="1" ht="38.25">
      <c r="A264" s="131" t="s">
        <v>925</v>
      </c>
      <c r="B264" s="131" t="s">
        <v>927</v>
      </c>
      <c r="C264" s="131" t="s">
        <v>19</v>
      </c>
      <c r="D264" s="596">
        <v>1</v>
      </c>
      <c r="E264" s="596">
        <v>5.47</v>
      </c>
      <c r="F264" s="582">
        <f t="shared" si="12"/>
        <v>5.47</v>
      </c>
    </row>
    <row r="265" spans="1:6" s="540" customFormat="1" ht="13.5" thickBot="1">
      <c r="A265" s="586"/>
      <c r="B265" s="587"/>
      <c r="C265" s="588"/>
      <c r="D265" s="589"/>
      <c r="E265" s="590"/>
      <c r="F265" s="590"/>
    </row>
    <row r="266" spans="1:6" s="540" customFormat="1" ht="12.75">
      <c r="A266" s="90"/>
      <c r="B266" s="541"/>
      <c r="C266" s="401" t="s">
        <v>64</v>
      </c>
      <c r="D266" s="244"/>
      <c r="E266" s="245"/>
      <c r="F266" s="246">
        <f>F260+F261+F264</f>
        <v>5.7372100000000001</v>
      </c>
    </row>
    <row r="267" spans="1:6" s="540" customFormat="1" ht="12.75">
      <c r="A267" s="90"/>
      <c r="B267" s="542"/>
      <c r="C267" s="397" t="s">
        <v>68</v>
      </c>
      <c r="D267" s="247"/>
      <c r="E267" s="248"/>
      <c r="F267" s="249">
        <f>F262+F263</f>
        <v>0.6638854246</v>
      </c>
    </row>
    <row r="268" spans="1:6" s="540" customFormat="1" ht="12.75">
      <c r="A268" s="90"/>
      <c r="B268" s="542"/>
      <c r="C268" s="398" t="s">
        <v>72</v>
      </c>
      <c r="D268" s="247"/>
      <c r="E268" s="250">
        <f>INSUMOS!$C$10</f>
        <v>0.87849999999999995</v>
      </c>
      <c r="F268" s="249"/>
    </row>
    <row r="269" spans="1:6" s="540" customFormat="1" ht="12.75">
      <c r="A269" s="292"/>
      <c r="B269" s="394"/>
      <c r="C269" s="399" t="s">
        <v>76</v>
      </c>
      <c r="D269" s="251"/>
      <c r="E269" s="252"/>
      <c r="F269" s="253">
        <f>SUM(F266:F268)</f>
        <v>6.4010954246000002</v>
      </c>
    </row>
    <row r="270" spans="1:6" s="540" customFormat="1" ht="12.75">
      <c r="A270" s="90"/>
      <c r="B270" s="542"/>
      <c r="C270" s="397" t="s">
        <v>9</v>
      </c>
      <c r="D270" s="247"/>
      <c r="E270" s="250">
        <f>INSUMOS!$C$11</f>
        <v>0.2487</v>
      </c>
      <c r="F270" s="249">
        <f>E270*F269</f>
        <v>1.5919524320980201</v>
      </c>
    </row>
    <row r="271" spans="1:6" s="540" customFormat="1" ht="13.5" thickBot="1">
      <c r="A271" s="90"/>
      <c r="B271" s="543"/>
      <c r="C271" s="402" t="s">
        <v>83</v>
      </c>
      <c r="D271" s="254"/>
      <c r="E271" s="255"/>
      <c r="F271" s="256">
        <f>ROUND(SUM(F269:F270),2)</f>
        <v>7.99</v>
      </c>
    </row>
    <row r="272" spans="1:6" s="540" customFormat="1" ht="4.5" customHeight="1">
      <c r="A272" s="286"/>
      <c r="B272" s="94"/>
      <c r="C272" s="334"/>
      <c r="D272" s="95"/>
      <c r="E272" s="87"/>
      <c r="F272" s="87"/>
    </row>
    <row r="273" spans="1:6" s="540" customFormat="1" ht="4.5" customHeight="1">
      <c r="A273" s="286"/>
      <c r="B273" s="94"/>
      <c r="C273" s="334"/>
      <c r="D273" s="95"/>
      <c r="E273" s="87"/>
      <c r="F273" s="87"/>
    </row>
    <row r="274" spans="1:6" s="540" customFormat="1" ht="4.5" customHeight="1">
      <c r="A274" s="286"/>
      <c r="B274" s="94"/>
      <c r="C274" s="334"/>
      <c r="D274" s="95"/>
      <c r="E274" s="87"/>
      <c r="F274" s="87"/>
    </row>
    <row r="275" spans="1:6" s="540" customFormat="1" ht="4.5" customHeight="1">
      <c r="A275" s="286"/>
      <c r="B275" s="94"/>
      <c r="C275" s="334"/>
      <c r="D275" s="95"/>
      <c r="E275" s="87"/>
      <c r="F275" s="87"/>
    </row>
    <row r="276" spans="1:6" s="540" customFormat="1" ht="4.5" customHeight="1">
      <c r="A276" s="286"/>
      <c r="B276" s="94"/>
      <c r="C276" s="334"/>
      <c r="D276" s="95"/>
      <c r="E276" s="87"/>
      <c r="F276" s="87"/>
    </row>
    <row r="277" spans="1:6" s="540" customFormat="1" ht="4.5" customHeight="1">
      <c r="A277" s="286"/>
      <c r="B277" s="94"/>
      <c r="C277" s="334"/>
      <c r="D277" s="95"/>
      <c r="E277" s="87"/>
      <c r="F277" s="87"/>
    </row>
    <row r="278" spans="1:6" s="540" customFormat="1" ht="4.5" customHeight="1">
      <c r="A278" s="286"/>
      <c r="B278" s="94"/>
      <c r="C278" s="334"/>
      <c r="D278" s="95"/>
      <c r="E278" s="87"/>
      <c r="F278" s="87"/>
    </row>
    <row r="279" spans="1:6" s="540" customFormat="1" ht="4.5" customHeight="1">
      <c r="A279" s="286"/>
      <c r="B279" s="94"/>
      <c r="C279" s="334"/>
      <c r="D279" s="95"/>
      <c r="E279" s="87"/>
      <c r="F279" s="87"/>
    </row>
    <row r="280" spans="1:6" s="540" customFormat="1" ht="4.5" customHeight="1">
      <c r="A280" s="286"/>
      <c r="B280" s="94"/>
      <c r="C280" s="334"/>
      <c r="D280" s="95"/>
      <c r="E280" s="87"/>
      <c r="F280" s="87"/>
    </row>
    <row r="281" spans="1:6" s="540" customFormat="1" ht="38.25">
      <c r="A281" s="567" t="s">
        <v>928</v>
      </c>
      <c r="B281" s="569" t="s">
        <v>929</v>
      </c>
      <c r="C281" s="570"/>
      <c r="D281" s="574"/>
      <c r="E281" s="575"/>
      <c r="F281" s="576" t="s">
        <v>751</v>
      </c>
    </row>
    <row r="282" spans="1:6" s="540" customFormat="1" ht="25.5">
      <c r="A282" s="583" t="s">
        <v>904</v>
      </c>
      <c r="B282" s="583" t="s">
        <v>907</v>
      </c>
      <c r="C282" s="584" t="s">
        <v>137</v>
      </c>
      <c r="D282" s="583">
        <v>1.8460000000000001</v>
      </c>
      <c r="E282" s="595">
        <f>F1411</f>
        <v>15.293393954545452</v>
      </c>
      <c r="F282" s="597">
        <f t="shared" ref="F282:F286" si="13">D282*E282</f>
        <v>28.231605240090907</v>
      </c>
    </row>
    <row r="283" spans="1:6" s="540" customFormat="1" ht="12.75">
      <c r="A283" s="583" t="s">
        <v>840</v>
      </c>
      <c r="B283" s="583" t="s">
        <v>661</v>
      </c>
      <c r="C283" s="584" t="s">
        <v>137</v>
      </c>
      <c r="D283" s="583">
        <v>1.8460000000000001</v>
      </c>
      <c r="E283" s="595">
        <f>F1411</f>
        <v>15.293393954545452</v>
      </c>
      <c r="F283" s="597">
        <f t="shared" si="13"/>
        <v>28.231605240090907</v>
      </c>
    </row>
    <row r="284" spans="1:6" s="540" customFormat="1" ht="12.75">
      <c r="A284" s="583" t="s">
        <v>841</v>
      </c>
      <c r="B284" s="583" t="s">
        <v>602</v>
      </c>
      <c r="C284" s="584" t="s">
        <v>137</v>
      </c>
      <c r="D284" s="583">
        <v>5.5380000000000003</v>
      </c>
      <c r="E284" s="595">
        <f>F1394</f>
        <v>11.676256818181818</v>
      </c>
      <c r="F284" s="597">
        <f t="shared" si="13"/>
        <v>64.663110259090914</v>
      </c>
    </row>
    <row r="285" spans="1:6" s="540" customFormat="1" ht="38.25">
      <c r="A285" s="583" t="s">
        <v>930</v>
      </c>
      <c r="B285" s="583" t="s">
        <v>932</v>
      </c>
      <c r="C285" s="584" t="s">
        <v>875</v>
      </c>
      <c r="D285" s="583">
        <v>0.67200000000000004</v>
      </c>
      <c r="E285" s="583">
        <v>1.29</v>
      </c>
      <c r="F285" s="597">
        <f t="shared" si="13"/>
        <v>0.86688000000000009</v>
      </c>
    </row>
    <row r="286" spans="1:6" s="540" customFormat="1" ht="38.25">
      <c r="A286" s="583" t="s">
        <v>931</v>
      </c>
      <c r="B286" s="583" t="s">
        <v>933</v>
      </c>
      <c r="C286" s="584" t="s">
        <v>874</v>
      </c>
      <c r="D286" s="583">
        <v>1.1739999999999999</v>
      </c>
      <c r="E286" s="583">
        <v>0.28999999999999998</v>
      </c>
      <c r="F286" s="597">
        <f t="shared" si="13"/>
        <v>0.34045999999999993</v>
      </c>
    </row>
    <row r="287" spans="1:6" s="540" customFormat="1" ht="12.75">
      <c r="A287" s="583"/>
      <c r="B287" s="583"/>
      <c r="C287" s="584"/>
      <c r="D287" s="583"/>
      <c r="E287" s="583"/>
      <c r="F287" s="585"/>
    </row>
    <row r="288" spans="1:6" s="540" customFormat="1" ht="12.75">
      <c r="A288" s="583"/>
      <c r="B288" s="583"/>
      <c r="C288" s="584"/>
      <c r="D288" s="585"/>
      <c r="E288" s="585"/>
      <c r="F288" s="585"/>
    </row>
    <row r="289" spans="1:6" s="540" customFormat="1" ht="13.5" thickBot="1">
      <c r="A289" s="586"/>
      <c r="B289" s="587"/>
      <c r="C289" s="588"/>
      <c r="D289" s="589"/>
      <c r="E289" s="590"/>
      <c r="F289" s="590"/>
    </row>
    <row r="290" spans="1:6" s="540" customFormat="1" ht="12.75">
      <c r="A290" s="90"/>
      <c r="B290" s="541"/>
      <c r="C290" s="401" t="s">
        <v>64</v>
      </c>
      <c r="D290" s="244"/>
      <c r="E290" s="245"/>
      <c r="F290" s="246">
        <f>F282+F283+F284+F287+F288</f>
        <v>121.12632073927273</v>
      </c>
    </row>
    <row r="291" spans="1:6" s="540" customFormat="1" ht="12.75">
      <c r="A291" s="90"/>
      <c r="B291" s="542"/>
      <c r="C291" s="397" t="s">
        <v>68</v>
      </c>
      <c r="D291" s="247"/>
      <c r="E291" s="248"/>
      <c r="F291" s="249">
        <f>F285+F286</f>
        <v>1.2073400000000001</v>
      </c>
    </row>
    <row r="292" spans="1:6" s="540" customFormat="1" ht="12.75">
      <c r="A292" s="90"/>
      <c r="B292" s="542"/>
      <c r="C292" s="398" t="s">
        <v>72</v>
      </c>
      <c r="D292" s="247"/>
      <c r="E292" s="250">
        <f>INSUMOS!$C$10</f>
        <v>0.87849999999999995</v>
      </c>
      <c r="F292" s="249"/>
    </row>
    <row r="293" spans="1:6" s="540" customFormat="1" ht="12.75">
      <c r="A293" s="292"/>
      <c r="B293" s="394"/>
      <c r="C293" s="399" t="s">
        <v>76</v>
      </c>
      <c r="D293" s="251"/>
      <c r="E293" s="252"/>
      <c r="F293" s="253">
        <f>SUM(F290:F292)</f>
        <v>122.33366073927273</v>
      </c>
    </row>
    <row r="294" spans="1:6" s="540" customFormat="1" ht="12.75">
      <c r="A294" s="90"/>
      <c r="B294" s="542"/>
      <c r="C294" s="397" t="s">
        <v>9</v>
      </c>
      <c r="D294" s="247"/>
      <c r="E294" s="250">
        <f>INSUMOS!$C$11</f>
        <v>0.2487</v>
      </c>
      <c r="F294" s="249">
        <f>E294*F293</f>
        <v>30.424381425857128</v>
      </c>
    </row>
    <row r="295" spans="1:6" s="540" customFormat="1" ht="13.5" thickBot="1">
      <c r="A295" s="90"/>
      <c r="B295" s="543"/>
      <c r="C295" s="402" t="s">
        <v>83</v>
      </c>
      <c r="D295" s="254"/>
      <c r="E295" s="255"/>
      <c r="F295" s="256">
        <f>ROUND(SUM(F293:F294),2)</f>
        <v>152.76</v>
      </c>
    </row>
    <row r="296" spans="1:6" s="540" customFormat="1" ht="4.5" customHeight="1">
      <c r="A296" s="286"/>
      <c r="B296" s="94"/>
      <c r="C296" s="334"/>
      <c r="D296" s="95"/>
      <c r="E296" s="87"/>
      <c r="F296" s="87"/>
    </row>
    <row r="297" spans="1:6" s="540" customFormat="1" ht="4.5" customHeight="1">
      <c r="A297" s="286"/>
      <c r="B297" s="94"/>
      <c r="C297" s="334"/>
      <c r="D297" s="95"/>
      <c r="E297" s="87"/>
      <c r="F297" s="87"/>
    </row>
    <row r="298" spans="1:6" s="540" customFormat="1" ht="4.5" customHeight="1">
      <c r="A298" s="286"/>
      <c r="B298" s="94"/>
      <c r="C298" s="334"/>
      <c r="D298" s="95"/>
      <c r="E298" s="87"/>
      <c r="F298" s="87"/>
    </row>
    <row r="299" spans="1:6" s="540" customFormat="1" ht="4.5" customHeight="1">
      <c r="A299" s="286"/>
      <c r="B299" s="94"/>
      <c r="C299" s="334"/>
      <c r="D299" s="95"/>
      <c r="E299" s="87"/>
      <c r="F299" s="87"/>
    </row>
    <row r="300" spans="1:6" s="540" customFormat="1" ht="4.5" customHeight="1">
      <c r="A300" s="286"/>
      <c r="B300" s="94"/>
      <c r="C300" s="334"/>
      <c r="D300" s="95"/>
      <c r="E300" s="87"/>
      <c r="F300" s="87"/>
    </row>
    <row r="301" spans="1:6" s="540" customFormat="1" ht="4.5" customHeight="1">
      <c r="A301" s="286"/>
      <c r="B301" s="94"/>
      <c r="C301" s="334"/>
      <c r="D301" s="95"/>
      <c r="E301" s="87"/>
      <c r="F301" s="87"/>
    </row>
    <row r="302" spans="1:6" s="540" customFormat="1" ht="63.75">
      <c r="A302" s="567" t="s">
        <v>934</v>
      </c>
      <c r="B302" s="569" t="s">
        <v>774</v>
      </c>
      <c r="C302" s="570"/>
      <c r="D302" s="574"/>
      <c r="E302" s="575"/>
      <c r="F302" s="576" t="s">
        <v>505</v>
      </c>
    </row>
    <row r="303" spans="1:6" s="540" customFormat="1" ht="25.5">
      <c r="A303" s="131" t="s">
        <v>935</v>
      </c>
      <c r="B303" s="131" t="s">
        <v>943</v>
      </c>
      <c r="C303" s="554" t="s">
        <v>58</v>
      </c>
      <c r="D303" s="556">
        <v>1.71</v>
      </c>
      <c r="E303" s="556">
        <v>5.52</v>
      </c>
      <c r="F303" s="582">
        <f t="shared" ref="F303:F314" si="14">D303*E303</f>
        <v>9.4391999999999996</v>
      </c>
    </row>
    <row r="304" spans="1:6" s="540" customFormat="1" ht="25.5">
      <c r="A304" s="131" t="s">
        <v>936</v>
      </c>
      <c r="B304" s="131" t="s">
        <v>944</v>
      </c>
      <c r="C304" s="554" t="s">
        <v>58</v>
      </c>
      <c r="D304" s="556">
        <v>0.97</v>
      </c>
      <c r="E304" s="556">
        <v>2.21</v>
      </c>
      <c r="F304" s="582">
        <f t="shared" si="14"/>
        <v>2.1436999999999999</v>
      </c>
    </row>
    <row r="305" spans="1:6" s="540" customFormat="1" ht="25.5">
      <c r="A305" s="131" t="s">
        <v>937</v>
      </c>
      <c r="B305" s="131" t="s">
        <v>945</v>
      </c>
      <c r="C305" s="554" t="s">
        <v>751</v>
      </c>
      <c r="D305" s="556">
        <v>4.9000000000000002E-2</v>
      </c>
      <c r="E305" s="556">
        <v>79.5</v>
      </c>
      <c r="F305" s="582">
        <f t="shared" si="14"/>
        <v>3.8955000000000002</v>
      </c>
    </row>
    <row r="306" spans="1:6" s="540" customFormat="1" ht="12.75">
      <c r="A306" s="131" t="s">
        <v>890</v>
      </c>
      <c r="B306" s="131" t="s">
        <v>896</v>
      </c>
      <c r="C306" s="554" t="s">
        <v>19</v>
      </c>
      <c r="D306" s="556">
        <v>15</v>
      </c>
      <c r="E306" s="556">
        <v>0.44</v>
      </c>
      <c r="F306" s="582">
        <f t="shared" si="14"/>
        <v>6.6</v>
      </c>
    </row>
    <row r="307" spans="1:6" s="540" customFormat="1" ht="38.25">
      <c r="A307" s="131" t="s">
        <v>938</v>
      </c>
      <c r="B307" s="131" t="s">
        <v>946</v>
      </c>
      <c r="C307" s="554" t="s">
        <v>44</v>
      </c>
      <c r="D307" s="556">
        <v>1</v>
      </c>
      <c r="E307" s="556">
        <v>45.77</v>
      </c>
      <c r="F307" s="582">
        <f t="shared" si="14"/>
        <v>45.77</v>
      </c>
    </row>
    <row r="308" spans="1:6" s="540" customFormat="1" ht="25.5">
      <c r="A308" s="131" t="s">
        <v>939</v>
      </c>
      <c r="B308" s="131" t="s">
        <v>947</v>
      </c>
      <c r="C308" s="554" t="s">
        <v>751</v>
      </c>
      <c r="D308" s="556">
        <v>3.3000000000000002E-2</v>
      </c>
      <c r="E308" s="556">
        <v>62</v>
      </c>
      <c r="F308" s="582">
        <f t="shared" si="14"/>
        <v>2.0460000000000003</v>
      </c>
    </row>
    <row r="309" spans="1:6" s="540" customFormat="1" ht="25.5">
      <c r="A309" s="131" t="s">
        <v>891</v>
      </c>
      <c r="B309" s="131" t="s">
        <v>897</v>
      </c>
      <c r="C309" s="554" t="s">
        <v>751</v>
      </c>
      <c r="D309" s="556">
        <v>1.0999999999999999E-2</v>
      </c>
      <c r="E309" s="556">
        <v>62</v>
      </c>
      <c r="F309" s="582">
        <f t="shared" si="14"/>
        <v>0.68199999999999994</v>
      </c>
    </row>
    <row r="310" spans="1:6" s="540" customFormat="1" ht="12.75">
      <c r="A310" s="131" t="s">
        <v>840</v>
      </c>
      <c r="B310" s="131" t="s">
        <v>661</v>
      </c>
      <c r="C310" s="554" t="s">
        <v>137</v>
      </c>
      <c r="D310" s="556">
        <v>0.44</v>
      </c>
      <c r="E310" s="557">
        <f>$F$1411</f>
        <v>15.293393954545452</v>
      </c>
      <c r="F310" s="582">
        <f t="shared" si="14"/>
        <v>6.7290933399999995</v>
      </c>
    </row>
    <row r="311" spans="1:6" s="540" customFormat="1" ht="25.5">
      <c r="A311" s="131" t="s">
        <v>940</v>
      </c>
      <c r="B311" s="131" t="s">
        <v>948</v>
      </c>
      <c r="C311" s="554" t="s">
        <v>19</v>
      </c>
      <c r="D311" s="556">
        <v>0.03</v>
      </c>
      <c r="E311" s="556">
        <v>8.1300000000000008</v>
      </c>
      <c r="F311" s="582">
        <f t="shared" si="14"/>
        <v>0.24390000000000001</v>
      </c>
    </row>
    <row r="312" spans="1:6" s="540" customFormat="1" ht="12.75">
      <c r="A312" s="131" t="s">
        <v>841</v>
      </c>
      <c r="B312" s="131" t="s">
        <v>602</v>
      </c>
      <c r="C312" s="554" t="s">
        <v>137</v>
      </c>
      <c r="D312" s="556">
        <v>1.88</v>
      </c>
      <c r="E312" s="557">
        <f>$F$1394</f>
        <v>11.676256818181818</v>
      </c>
      <c r="F312" s="582">
        <f t="shared" si="14"/>
        <v>21.951362818181817</v>
      </c>
    </row>
    <row r="313" spans="1:6" s="540" customFormat="1" ht="25.5">
      <c r="A313" s="131" t="s">
        <v>941</v>
      </c>
      <c r="B313" s="131" t="s">
        <v>949</v>
      </c>
      <c r="C313" s="554" t="s">
        <v>58</v>
      </c>
      <c r="D313" s="556">
        <v>0.56000000000000005</v>
      </c>
      <c r="E313" s="556">
        <v>5.91</v>
      </c>
      <c r="F313" s="582">
        <f t="shared" si="14"/>
        <v>3.3096000000000005</v>
      </c>
    </row>
    <row r="314" spans="1:6" s="540" customFormat="1" ht="38.25">
      <c r="A314" s="131" t="s">
        <v>942</v>
      </c>
      <c r="B314" s="131" t="s">
        <v>950</v>
      </c>
      <c r="C314" s="554" t="s">
        <v>19</v>
      </c>
      <c r="D314" s="556">
        <v>1.89</v>
      </c>
      <c r="E314" s="556">
        <v>6.3</v>
      </c>
      <c r="F314" s="582">
        <f t="shared" si="14"/>
        <v>11.906999999999998</v>
      </c>
    </row>
    <row r="315" spans="1:6" s="540" customFormat="1" ht="12.75">
      <c r="A315" s="131"/>
      <c r="B315" s="131"/>
      <c r="C315" s="554"/>
      <c r="D315" s="556"/>
      <c r="E315" s="556"/>
      <c r="F315" s="110"/>
    </row>
    <row r="316" spans="1:6" s="540" customFormat="1" ht="12.75">
      <c r="A316" s="131"/>
      <c r="B316" s="131"/>
      <c r="C316" s="554"/>
      <c r="D316" s="556"/>
      <c r="E316" s="556"/>
      <c r="F316" s="110"/>
    </row>
    <row r="317" spans="1:6" s="540" customFormat="1" ht="12.75">
      <c r="A317" s="90"/>
      <c r="B317" s="598"/>
      <c r="C317" s="397" t="s">
        <v>64</v>
      </c>
      <c r="D317" s="247"/>
      <c r="E317" s="248"/>
      <c r="F317" s="249">
        <f>F303+F304+F305+F306+F307+F308+F311+F312</f>
        <v>92.089662818181822</v>
      </c>
    </row>
    <row r="318" spans="1:6" s="540" customFormat="1" ht="12.75">
      <c r="A318" s="90"/>
      <c r="B318" s="598"/>
      <c r="C318" s="397" t="s">
        <v>68</v>
      </c>
      <c r="D318" s="247"/>
      <c r="E318" s="248"/>
      <c r="F318" s="249">
        <f>SUM(F309:F310)</f>
        <v>7.411093339999999</v>
      </c>
    </row>
    <row r="319" spans="1:6" s="540" customFormat="1" ht="12.75">
      <c r="A319" s="90"/>
      <c r="B319" s="598"/>
      <c r="C319" s="398" t="s">
        <v>72</v>
      </c>
      <c r="D319" s="247"/>
      <c r="E319" s="250">
        <f>INSUMOS!$C$10</f>
        <v>0.87849999999999995</v>
      </c>
      <c r="F319" s="249"/>
    </row>
    <row r="320" spans="1:6" s="540" customFormat="1" ht="12.75">
      <c r="A320" s="292"/>
      <c r="B320" s="598"/>
      <c r="C320" s="399" t="s">
        <v>76</v>
      </c>
      <c r="D320" s="251"/>
      <c r="E320" s="252"/>
      <c r="F320" s="253">
        <f>SUM(F317:F319)</f>
        <v>99.500756158181815</v>
      </c>
    </row>
    <row r="321" spans="1:6" s="540" customFormat="1" ht="12.75">
      <c r="A321" s="90"/>
      <c r="B321" s="598"/>
      <c r="C321" s="397" t="s">
        <v>9</v>
      </c>
      <c r="D321" s="247"/>
      <c r="E321" s="250">
        <f>INSUMOS!$C$11</f>
        <v>0.2487</v>
      </c>
      <c r="F321" s="249">
        <f>E321*F320</f>
        <v>24.745838056539817</v>
      </c>
    </row>
    <row r="322" spans="1:6" s="540" customFormat="1" ht="13.5" thickBot="1">
      <c r="A322" s="90"/>
      <c r="B322" s="599"/>
      <c r="C322" s="402" t="s">
        <v>83</v>
      </c>
      <c r="D322" s="254"/>
      <c r="E322" s="255"/>
      <c r="F322" s="256">
        <f>ROUND(SUM(F320:F321),2)</f>
        <v>124.25</v>
      </c>
    </row>
    <row r="323" spans="1:6" s="540" customFormat="1" ht="4.5" customHeight="1">
      <c r="A323" s="286"/>
      <c r="B323" s="548"/>
      <c r="C323" s="334"/>
      <c r="D323" s="95"/>
      <c r="E323" s="87"/>
      <c r="F323" s="87"/>
    </row>
    <row r="324" spans="1:6" s="540" customFormat="1" ht="4.5" customHeight="1">
      <c r="A324" s="286"/>
      <c r="B324" s="548"/>
      <c r="C324" s="334"/>
      <c r="D324" s="95"/>
      <c r="E324" s="87"/>
      <c r="F324" s="87"/>
    </row>
    <row r="325" spans="1:6" s="540" customFormat="1" ht="4.5" customHeight="1">
      <c r="A325" s="286"/>
      <c r="B325" s="548"/>
      <c r="C325" s="334"/>
      <c r="D325" s="95"/>
      <c r="E325" s="87"/>
      <c r="F325" s="87"/>
    </row>
    <row r="326" spans="1:6" s="540" customFormat="1" ht="4.5" customHeight="1">
      <c r="A326" s="286"/>
      <c r="B326" s="548"/>
      <c r="C326" s="334"/>
      <c r="D326" s="95"/>
      <c r="E326" s="87"/>
      <c r="F326" s="87"/>
    </row>
    <row r="327" spans="1:6" s="540" customFormat="1" ht="4.5" customHeight="1">
      <c r="A327" s="286"/>
      <c r="B327" s="548"/>
      <c r="C327" s="334"/>
      <c r="D327" s="95"/>
      <c r="E327" s="87"/>
      <c r="F327" s="87"/>
    </row>
    <row r="328" spans="1:6" s="540" customFormat="1" ht="4.5" customHeight="1">
      <c r="A328" s="286"/>
      <c r="B328" s="548"/>
      <c r="C328" s="334"/>
      <c r="D328" s="95"/>
      <c r="E328" s="87"/>
      <c r="F328" s="87"/>
    </row>
    <row r="329" spans="1:6" s="540" customFormat="1" ht="4.5" customHeight="1">
      <c r="A329" s="286"/>
      <c r="B329" s="548"/>
      <c r="C329" s="334"/>
      <c r="D329" s="95"/>
      <c r="E329" s="87"/>
      <c r="F329" s="87"/>
    </row>
    <row r="330" spans="1:6" s="559" customFormat="1" ht="4.5" customHeight="1">
      <c r="A330" s="286"/>
      <c r="B330" s="548"/>
      <c r="C330" s="334"/>
      <c r="D330" s="95"/>
      <c r="E330" s="87"/>
      <c r="F330" s="87"/>
    </row>
    <row r="331" spans="1:6" s="559" customFormat="1" ht="4.5" customHeight="1">
      <c r="A331" s="286"/>
      <c r="B331" s="548"/>
      <c r="C331" s="334"/>
      <c r="D331" s="95"/>
      <c r="E331" s="87"/>
      <c r="F331" s="87"/>
    </row>
    <row r="332" spans="1:6" s="559" customFormat="1" ht="38.25">
      <c r="A332" s="567" t="s">
        <v>951</v>
      </c>
      <c r="B332" s="569" t="s">
        <v>952</v>
      </c>
      <c r="C332" s="570"/>
      <c r="D332" s="574"/>
      <c r="E332" s="575"/>
      <c r="F332" s="600" t="s">
        <v>58</v>
      </c>
    </row>
    <row r="333" spans="1:6" s="559" customFormat="1" ht="25.5">
      <c r="A333" s="131" t="s">
        <v>863</v>
      </c>
      <c r="B333" s="127" t="s">
        <v>869</v>
      </c>
      <c r="C333" s="127" t="s">
        <v>164</v>
      </c>
      <c r="D333" s="596">
        <v>7.0000000000000001E-3</v>
      </c>
      <c r="E333" s="596">
        <v>6.54</v>
      </c>
      <c r="F333" s="596">
        <f t="shared" ref="F333:F339" si="15">D333*E333</f>
        <v>4.5780000000000001E-2</v>
      </c>
    </row>
    <row r="334" spans="1:6" s="559" customFormat="1" ht="38.25">
      <c r="A334" s="131" t="s">
        <v>924</v>
      </c>
      <c r="B334" s="127" t="s">
        <v>926</v>
      </c>
      <c r="C334" s="127" t="s">
        <v>54</v>
      </c>
      <c r="D334" s="596">
        <v>6</v>
      </c>
      <c r="E334" s="596">
        <v>0.13</v>
      </c>
      <c r="F334" s="596">
        <f t="shared" si="15"/>
        <v>0.78</v>
      </c>
    </row>
    <row r="335" spans="1:6" s="559" customFormat="1" ht="12.75">
      <c r="A335" s="131" t="s">
        <v>840</v>
      </c>
      <c r="B335" s="127" t="s">
        <v>661</v>
      </c>
      <c r="C335" s="127" t="s">
        <v>137</v>
      </c>
      <c r="D335" s="596">
        <v>0.36</v>
      </c>
      <c r="E335" s="596">
        <f>F1411</f>
        <v>15.293393954545452</v>
      </c>
      <c r="F335" s="596">
        <f t="shared" si="15"/>
        <v>5.5056218236363623</v>
      </c>
    </row>
    <row r="336" spans="1:6" s="559" customFormat="1" ht="12.75">
      <c r="A336" s="131" t="s">
        <v>841</v>
      </c>
      <c r="B336" s="127" t="s">
        <v>602</v>
      </c>
      <c r="C336" s="127" t="s">
        <v>137</v>
      </c>
      <c r="D336" s="596">
        <v>0.18</v>
      </c>
      <c r="E336" s="596">
        <f>F1394</f>
        <v>11.676256818181818</v>
      </c>
      <c r="F336" s="596">
        <f t="shared" si="15"/>
        <v>2.1017262272727271</v>
      </c>
    </row>
    <row r="337" spans="1:6" s="559" customFormat="1" ht="25.5">
      <c r="A337" s="131" t="s">
        <v>953</v>
      </c>
      <c r="B337" s="127" t="s">
        <v>956</v>
      </c>
      <c r="C337" s="127" t="s">
        <v>44</v>
      </c>
      <c r="D337" s="596">
        <v>0.4</v>
      </c>
      <c r="E337" s="596">
        <v>46.56</v>
      </c>
      <c r="F337" s="596">
        <f t="shared" si="15"/>
        <v>18.624000000000002</v>
      </c>
    </row>
    <row r="338" spans="1:6" s="559" customFormat="1" ht="38.25">
      <c r="A338" s="131" t="s">
        <v>954</v>
      </c>
      <c r="B338" s="127" t="s">
        <v>957</v>
      </c>
      <c r="C338" s="127" t="s">
        <v>19</v>
      </c>
      <c r="D338" s="596">
        <v>0.49</v>
      </c>
      <c r="E338" s="596">
        <v>7.62</v>
      </c>
      <c r="F338" s="596">
        <f t="shared" si="15"/>
        <v>3.7338</v>
      </c>
    </row>
    <row r="339" spans="1:6" s="559" customFormat="1" ht="38.25">
      <c r="A339" s="131" t="s">
        <v>955</v>
      </c>
      <c r="B339" s="127" t="s">
        <v>958</v>
      </c>
      <c r="C339" s="127" t="s">
        <v>751</v>
      </c>
      <c r="D339" s="596">
        <v>2.4E-2</v>
      </c>
      <c r="E339" s="596">
        <v>288.95</v>
      </c>
      <c r="F339" s="596">
        <f t="shared" si="15"/>
        <v>6.9348000000000001</v>
      </c>
    </row>
    <row r="340" spans="1:6" s="559" customFormat="1" ht="12.75">
      <c r="A340" s="131"/>
      <c r="B340" s="131"/>
      <c r="C340" s="554"/>
      <c r="D340" s="556"/>
      <c r="E340" s="556"/>
      <c r="F340" s="110"/>
    </row>
    <row r="341" spans="1:6" s="559" customFormat="1" ht="12.75">
      <c r="A341" s="90"/>
      <c r="B341" s="598"/>
      <c r="C341" s="397" t="s">
        <v>64</v>
      </c>
      <c r="D341" s="247"/>
      <c r="E341" s="248"/>
      <c r="F341" s="249">
        <f>F333+F334+F337+F338+F339</f>
        <v>30.118380000000002</v>
      </c>
    </row>
    <row r="342" spans="1:6" s="559" customFormat="1" ht="12.75">
      <c r="A342" s="90"/>
      <c r="B342" s="598"/>
      <c r="C342" s="397" t="s">
        <v>68</v>
      </c>
      <c r="D342" s="247"/>
      <c r="E342" s="248"/>
      <c r="F342" s="249">
        <f>F335+F336</f>
        <v>7.6073480509090894</v>
      </c>
    </row>
    <row r="343" spans="1:6" s="559" customFormat="1" ht="12.75">
      <c r="A343" s="90"/>
      <c r="B343" s="598"/>
      <c r="C343" s="398" t="s">
        <v>72</v>
      </c>
      <c r="D343" s="247"/>
      <c r="E343" s="250">
        <f>INSUMOS!$C$10</f>
        <v>0.87849999999999995</v>
      </c>
      <c r="F343" s="249"/>
    </row>
    <row r="344" spans="1:6" s="559" customFormat="1" ht="12.75">
      <c r="A344" s="292"/>
      <c r="B344" s="598"/>
      <c r="C344" s="399" t="s">
        <v>76</v>
      </c>
      <c r="D344" s="251"/>
      <c r="E344" s="252"/>
      <c r="F344" s="253">
        <f>SUM(F341:F343)</f>
        <v>37.72572805090909</v>
      </c>
    </row>
    <row r="345" spans="1:6" s="559" customFormat="1" ht="12.75">
      <c r="A345" s="90"/>
      <c r="B345" s="598"/>
      <c r="C345" s="397" t="s">
        <v>9</v>
      </c>
      <c r="D345" s="247"/>
      <c r="E345" s="250">
        <f>INSUMOS!$C$11</f>
        <v>0.2487</v>
      </c>
      <c r="F345" s="249">
        <f>E345*F344</f>
        <v>9.3823885662610902</v>
      </c>
    </row>
    <row r="346" spans="1:6" s="559" customFormat="1" ht="13.5" thickBot="1">
      <c r="A346" s="90"/>
      <c r="B346" s="599"/>
      <c r="C346" s="402" t="s">
        <v>83</v>
      </c>
      <c r="D346" s="254"/>
      <c r="E346" s="255"/>
      <c r="F346" s="256">
        <f>ROUND(SUM(F344:F345),2)</f>
        <v>47.11</v>
      </c>
    </row>
    <row r="347" spans="1:6" s="559" customFormat="1" ht="4.5" customHeight="1">
      <c r="A347" s="286"/>
      <c r="B347" s="548"/>
      <c r="C347" s="334"/>
      <c r="D347" s="95"/>
      <c r="E347" s="87"/>
      <c r="F347" s="87"/>
    </row>
    <row r="348" spans="1:6" s="559" customFormat="1" ht="4.5" customHeight="1">
      <c r="A348" s="286"/>
      <c r="B348" s="548"/>
      <c r="C348" s="334"/>
      <c r="D348" s="95"/>
      <c r="E348" s="87"/>
      <c r="F348" s="87"/>
    </row>
    <row r="349" spans="1:6" s="559" customFormat="1" ht="4.5" customHeight="1">
      <c r="A349" s="286"/>
      <c r="B349" s="548"/>
      <c r="C349" s="334"/>
      <c r="D349" s="95"/>
      <c r="E349" s="87"/>
      <c r="F349" s="87"/>
    </row>
    <row r="350" spans="1:6" s="559" customFormat="1" ht="4.5" customHeight="1">
      <c r="A350" s="286"/>
      <c r="B350" s="548"/>
      <c r="C350" s="334"/>
      <c r="D350" s="95"/>
      <c r="E350" s="87"/>
      <c r="F350" s="87"/>
    </row>
    <row r="351" spans="1:6" s="540" customFormat="1" ht="4.5" customHeight="1">
      <c r="A351" s="286"/>
      <c r="B351" s="94"/>
      <c r="C351" s="334"/>
      <c r="D351" s="95"/>
      <c r="E351" s="87"/>
      <c r="F351" s="87"/>
    </row>
    <row r="352" spans="1:6" s="540" customFormat="1" ht="4.5" customHeight="1">
      <c r="A352" s="286"/>
      <c r="B352" s="94"/>
      <c r="C352" s="334"/>
      <c r="D352" s="95"/>
      <c r="E352" s="87"/>
      <c r="F352" s="87"/>
    </row>
    <row r="353" spans="1:6" s="559" customFormat="1" ht="4.5" customHeight="1">
      <c r="A353" s="286"/>
      <c r="B353" s="94"/>
      <c r="C353" s="334"/>
      <c r="D353" s="95"/>
      <c r="E353" s="87"/>
      <c r="F353" s="87"/>
    </row>
    <row r="354" spans="1:6" s="559" customFormat="1" ht="4.5" customHeight="1">
      <c r="A354" s="286"/>
      <c r="B354" s="94"/>
      <c r="C354" s="334"/>
      <c r="D354" s="95"/>
      <c r="E354" s="87"/>
      <c r="F354" s="87"/>
    </row>
    <row r="355" spans="1:6" s="559" customFormat="1" ht="38.25">
      <c r="A355" s="567" t="s">
        <v>959</v>
      </c>
      <c r="B355" s="569" t="s">
        <v>960</v>
      </c>
      <c r="C355" s="570"/>
      <c r="D355" s="574"/>
      <c r="E355" s="575"/>
      <c r="F355" s="600" t="s">
        <v>58</v>
      </c>
    </row>
    <row r="356" spans="1:6" s="559" customFormat="1" ht="12.75">
      <c r="A356" s="583" t="s">
        <v>841</v>
      </c>
      <c r="B356" s="583" t="s">
        <v>602</v>
      </c>
      <c r="C356" s="584" t="s">
        <v>137</v>
      </c>
      <c r="D356" s="601">
        <v>0.03</v>
      </c>
      <c r="E356" s="601">
        <f>$F$1394</f>
        <v>11.676256818181818</v>
      </c>
      <c r="F356" s="585">
        <f t="shared" ref="F356:F358" si="16">D356*E356</f>
        <v>0.35028770454545455</v>
      </c>
    </row>
    <row r="357" spans="1:6" s="559" customFormat="1" ht="12.75">
      <c r="A357" s="583" t="s">
        <v>840</v>
      </c>
      <c r="B357" s="583" t="s">
        <v>661</v>
      </c>
      <c r="C357" s="584" t="s">
        <v>137</v>
      </c>
      <c r="D357" s="601">
        <v>0.15</v>
      </c>
      <c r="E357" s="601">
        <f>$F$1411</f>
        <v>15.293393954545452</v>
      </c>
      <c r="F357" s="585">
        <f t="shared" si="16"/>
        <v>2.2940090931818178</v>
      </c>
    </row>
    <row r="358" spans="1:6" s="559" customFormat="1" ht="51">
      <c r="A358" s="583" t="s">
        <v>962</v>
      </c>
      <c r="B358" s="583" t="s">
        <v>961</v>
      </c>
      <c r="C358" s="584" t="s">
        <v>751</v>
      </c>
      <c r="D358" s="602">
        <v>3.5000000000000001E-3</v>
      </c>
      <c r="E358" s="601">
        <v>364.52</v>
      </c>
      <c r="F358" s="585">
        <f t="shared" si="16"/>
        <v>1.27582</v>
      </c>
    </row>
    <row r="359" spans="1:6" s="559" customFormat="1" ht="12.75">
      <c r="A359" s="131"/>
      <c r="B359" s="127"/>
      <c r="C359" s="127"/>
      <c r="D359" s="596"/>
      <c r="E359" s="596"/>
      <c r="F359" s="596"/>
    </row>
    <row r="360" spans="1:6" s="559" customFormat="1" ht="12.75">
      <c r="A360" s="131"/>
      <c r="B360" s="127"/>
      <c r="C360" s="127"/>
      <c r="D360" s="596"/>
      <c r="E360" s="596"/>
      <c r="F360" s="596"/>
    </row>
    <row r="361" spans="1:6" s="559" customFormat="1" ht="12.75">
      <c r="A361" s="131"/>
      <c r="B361" s="127"/>
      <c r="C361" s="127"/>
      <c r="D361" s="596"/>
      <c r="E361" s="596"/>
      <c r="F361" s="596"/>
    </row>
    <row r="362" spans="1:6" s="559" customFormat="1" ht="12.75">
      <c r="A362" s="131"/>
      <c r="B362" s="127"/>
      <c r="C362" s="127"/>
      <c r="D362" s="596"/>
      <c r="E362" s="596"/>
      <c r="F362" s="596"/>
    </row>
    <row r="363" spans="1:6" s="559" customFormat="1" ht="12.75">
      <c r="A363" s="131"/>
      <c r="B363" s="131"/>
      <c r="C363" s="554"/>
      <c r="D363" s="556"/>
      <c r="E363" s="556"/>
      <c r="F363" s="110"/>
    </row>
    <row r="364" spans="1:6" s="559" customFormat="1" ht="12.75">
      <c r="A364" s="90"/>
      <c r="B364" s="598"/>
      <c r="C364" s="397" t="s">
        <v>64</v>
      </c>
      <c r="D364" s="247"/>
      <c r="E364" s="248"/>
      <c r="F364" s="249">
        <f>F358</f>
        <v>1.27582</v>
      </c>
    </row>
    <row r="365" spans="1:6" s="559" customFormat="1" ht="12.75">
      <c r="A365" s="90"/>
      <c r="B365" s="598"/>
      <c r="C365" s="397" t="s">
        <v>68</v>
      </c>
      <c r="D365" s="247"/>
      <c r="E365" s="248"/>
      <c r="F365" s="249">
        <f>F356+F357</f>
        <v>2.6442967977272724</v>
      </c>
    </row>
    <row r="366" spans="1:6" s="559" customFormat="1" ht="12.75">
      <c r="A366" s="90"/>
      <c r="B366" s="598"/>
      <c r="C366" s="398" t="s">
        <v>72</v>
      </c>
      <c r="D366" s="247"/>
      <c r="E366" s="250">
        <f>INSUMOS!$C$10</f>
        <v>0.87849999999999995</v>
      </c>
      <c r="F366" s="249"/>
    </row>
    <row r="367" spans="1:6" s="559" customFormat="1" ht="12.75">
      <c r="A367" s="292"/>
      <c r="B367" s="598"/>
      <c r="C367" s="399" t="s">
        <v>76</v>
      </c>
      <c r="D367" s="251"/>
      <c r="E367" s="252"/>
      <c r="F367" s="253">
        <f>SUM(F364:F366)</f>
        <v>3.9201167977272724</v>
      </c>
    </row>
    <row r="368" spans="1:6" s="559" customFormat="1" ht="12.75">
      <c r="A368" s="90"/>
      <c r="B368" s="598"/>
      <c r="C368" s="397" t="s">
        <v>9</v>
      </c>
      <c r="D368" s="247"/>
      <c r="E368" s="250">
        <f>INSUMOS!$C$11</f>
        <v>0.2487</v>
      </c>
      <c r="F368" s="249">
        <f>E368*F367</f>
        <v>0.97493304759477262</v>
      </c>
    </row>
    <row r="369" spans="1:6" s="559" customFormat="1" ht="13.5" thickBot="1">
      <c r="A369" s="90"/>
      <c r="B369" s="599"/>
      <c r="C369" s="402" t="s">
        <v>83</v>
      </c>
      <c r="D369" s="254"/>
      <c r="E369" s="255"/>
      <c r="F369" s="256">
        <f>ROUND(SUM(F367:F368),2)</f>
        <v>4.9000000000000004</v>
      </c>
    </row>
    <row r="370" spans="1:6" s="559" customFormat="1" ht="12.75">
      <c r="A370" s="90"/>
      <c r="B370" s="622"/>
      <c r="C370" s="400"/>
      <c r="D370" s="251"/>
      <c r="E370" s="252"/>
      <c r="F370" s="252"/>
    </row>
    <row r="371" spans="1:6" s="559" customFormat="1" ht="12.75">
      <c r="A371" s="90"/>
      <c r="B371" s="622"/>
      <c r="C371" s="400"/>
      <c r="D371" s="251"/>
      <c r="E371" s="252"/>
      <c r="F371" s="252"/>
    </row>
    <row r="372" spans="1:6" s="559" customFormat="1" ht="13.5" thickBot="1">
      <c r="A372" s="90"/>
      <c r="B372" s="622"/>
      <c r="C372" s="400"/>
      <c r="D372" s="251"/>
      <c r="E372" s="252"/>
      <c r="F372" s="252"/>
    </row>
    <row r="373" spans="1:6" s="559" customFormat="1" ht="51.75" thickBot="1">
      <c r="A373" s="607" t="s">
        <v>995</v>
      </c>
      <c r="B373" s="608" t="s">
        <v>996</v>
      </c>
      <c r="C373" s="609"/>
      <c r="D373" s="610"/>
      <c r="E373" s="611"/>
      <c r="F373" s="623" t="s">
        <v>505</v>
      </c>
    </row>
    <row r="374" spans="1:6" s="559" customFormat="1" ht="26.25" thickBot="1">
      <c r="A374" s="624" t="s">
        <v>997</v>
      </c>
      <c r="B374" s="625" t="s">
        <v>1003</v>
      </c>
      <c r="C374" s="625" t="s">
        <v>58</v>
      </c>
      <c r="D374" s="627">
        <v>2.5379999999999998</v>
      </c>
      <c r="E374" s="626">
        <v>1.78</v>
      </c>
      <c r="F374" s="626">
        <f t="shared" ref="F374:F383" si="17">D374*E374</f>
        <v>4.5176400000000001</v>
      </c>
    </row>
    <row r="375" spans="1:6" s="559" customFormat="1" ht="26.25" thickBot="1">
      <c r="A375" s="624" t="s">
        <v>998</v>
      </c>
      <c r="B375" s="625" t="s">
        <v>1004</v>
      </c>
      <c r="C375" s="625" t="s">
        <v>58</v>
      </c>
      <c r="D375" s="627">
        <v>1.0169999999999999</v>
      </c>
      <c r="E375" s="626">
        <v>15.48</v>
      </c>
      <c r="F375" s="626">
        <f t="shared" si="17"/>
        <v>15.74316</v>
      </c>
    </row>
    <row r="376" spans="1:6" s="559" customFormat="1" ht="26.25" thickBot="1">
      <c r="A376" s="624" t="s">
        <v>999</v>
      </c>
      <c r="B376" s="625" t="s">
        <v>1005</v>
      </c>
      <c r="C376" s="625" t="s">
        <v>58</v>
      </c>
      <c r="D376" s="627">
        <v>2.3140000000000001</v>
      </c>
      <c r="E376" s="626">
        <v>7.99</v>
      </c>
      <c r="F376" s="626">
        <f t="shared" si="17"/>
        <v>18.488860000000003</v>
      </c>
    </row>
    <row r="377" spans="1:6" s="559" customFormat="1" ht="26.25" thickBot="1">
      <c r="A377" s="624" t="s">
        <v>1000</v>
      </c>
      <c r="B377" s="625" t="s">
        <v>1006</v>
      </c>
      <c r="C377" s="625" t="s">
        <v>19</v>
      </c>
      <c r="D377" s="627">
        <v>7.0000000000000007E-2</v>
      </c>
      <c r="E377" s="626">
        <v>9.01</v>
      </c>
      <c r="F377" s="626">
        <f t="shared" si="17"/>
        <v>0.63070000000000004</v>
      </c>
    </row>
    <row r="378" spans="1:6" s="559" customFormat="1" ht="26.25" thickBot="1">
      <c r="A378" s="624" t="s">
        <v>1001</v>
      </c>
      <c r="B378" s="625" t="s">
        <v>1007</v>
      </c>
      <c r="C378" s="625" t="s">
        <v>19</v>
      </c>
      <c r="D378" s="627">
        <v>0.05</v>
      </c>
      <c r="E378" s="626">
        <v>8.1300000000000008</v>
      </c>
      <c r="F378" s="626">
        <f t="shared" si="17"/>
        <v>0.40650000000000008</v>
      </c>
    </row>
    <row r="379" spans="1:6" s="559" customFormat="1" ht="26.25" thickBot="1">
      <c r="A379" s="624" t="s">
        <v>1002</v>
      </c>
      <c r="B379" s="625" t="s">
        <v>1008</v>
      </c>
      <c r="C379" s="625" t="s">
        <v>19</v>
      </c>
      <c r="D379" s="627">
        <v>0.08</v>
      </c>
      <c r="E379" s="626">
        <v>8.1999999999999993</v>
      </c>
      <c r="F379" s="626">
        <f t="shared" si="17"/>
        <v>0.65599999999999992</v>
      </c>
    </row>
    <row r="380" spans="1:6" s="559" customFormat="1" ht="26.25" thickBot="1">
      <c r="A380" s="624" t="s">
        <v>905</v>
      </c>
      <c r="B380" s="625" t="s">
        <v>908</v>
      </c>
      <c r="C380" s="625" t="s">
        <v>137</v>
      </c>
      <c r="D380" s="627">
        <v>0.48899999999999999</v>
      </c>
      <c r="E380" s="601">
        <f>$F$1394</f>
        <v>11.676256818181818</v>
      </c>
      <c r="F380" s="626">
        <f t="shared" si="17"/>
        <v>5.709689584090909</v>
      </c>
    </row>
    <row r="381" spans="1:6" s="559" customFormat="1" ht="26.25" thickBot="1">
      <c r="A381" s="624" t="s">
        <v>904</v>
      </c>
      <c r="B381" s="625" t="s">
        <v>907</v>
      </c>
      <c r="C381" s="625" t="s">
        <v>137</v>
      </c>
      <c r="D381" s="627">
        <v>0.67600000000000005</v>
      </c>
      <c r="E381" s="601">
        <f>$F$1411</f>
        <v>15.293393954545452</v>
      </c>
      <c r="F381" s="626">
        <f t="shared" si="17"/>
        <v>10.338334313272727</v>
      </c>
    </row>
    <row r="382" spans="1:6" s="559" customFormat="1" ht="39" thickBot="1">
      <c r="A382" s="624" t="s">
        <v>983</v>
      </c>
      <c r="B382" s="625" t="s">
        <v>988</v>
      </c>
      <c r="C382" s="625" t="s">
        <v>875</v>
      </c>
      <c r="D382" s="627">
        <v>4.2799999999999998E-2</v>
      </c>
      <c r="E382" s="626">
        <v>12.73</v>
      </c>
      <c r="F382" s="626">
        <f t="shared" si="17"/>
        <v>0.54484399999999999</v>
      </c>
    </row>
    <row r="383" spans="1:6" s="559" customFormat="1" ht="39" thickBot="1">
      <c r="A383" s="624" t="s">
        <v>982</v>
      </c>
      <c r="B383" s="625" t="s">
        <v>987</v>
      </c>
      <c r="C383" s="625" t="s">
        <v>874</v>
      </c>
      <c r="D383" s="627">
        <v>5.9400000000000001E-2</v>
      </c>
      <c r="E383" s="626">
        <v>12.05</v>
      </c>
      <c r="F383" s="626">
        <f t="shared" si="17"/>
        <v>0.71577000000000002</v>
      </c>
    </row>
    <row r="384" spans="1:6" s="559" customFormat="1" ht="12.75">
      <c r="A384" s="131"/>
      <c r="B384" s="131"/>
      <c r="C384" s="554"/>
      <c r="D384" s="556"/>
      <c r="E384" s="556"/>
      <c r="F384" s="582"/>
    </row>
    <row r="385" spans="1:6" s="559" customFormat="1" ht="12.75">
      <c r="A385" s="131"/>
      <c r="B385" s="131"/>
      <c r="C385" s="554"/>
      <c r="D385" s="556"/>
      <c r="E385" s="556"/>
      <c r="F385" s="582"/>
    </row>
    <row r="386" spans="1:6" s="559" customFormat="1" ht="12.75">
      <c r="A386" s="131"/>
      <c r="B386" s="131"/>
      <c r="C386" s="554"/>
      <c r="D386" s="556"/>
      <c r="E386" s="556"/>
      <c r="F386" s="110"/>
    </row>
    <row r="387" spans="1:6" s="559" customFormat="1" ht="12.75">
      <c r="A387" s="131"/>
      <c r="B387" s="131"/>
      <c r="C387" s="554"/>
      <c r="D387" s="556"/>
      <c r="E387" s="556"/>
      <c r="F387" s="110"/>
    </row>
    <row r="388" spans="1:6" s="559" customFormat="1" ht="12.75">
      <c r="A388" s="90"/>
      <c r="B388" s="598"/>
      <c r="C388" s="397" t="s">
        <v>64</v>
      </c>
      <c r="D388" s="247"/>
      <c r="E388" s="248"/>
      <c r="F388" s="249">
        <f>F374+F375+F376+F377+F378+F379+F382+F383</f>
        <v>41.703474</v>
      </c>
    </row>
    <row r="389" spans="1:6" s="559" customFormat="1" ht="12.75">
      <c r="A389" s="90"/>
      <c r="B389" s="598"/>
      <c r="C389" s="397" t="s">
        <v>68</v>
      </c>
      <c r="D389" s="247"/>
      <c r="E389" s="248"/>
      <c r="F389" s="249">
        <f>F380+F381</f>
        <v>16.048023897363635</v>
      </c>
    </row>
    <row r="390" spans="1:6" s="559" customFormat="1" ht="12.75">
      <c r="A390" s="90"/>
      <c r="B390" s="598"/>
      <c r="C390" s="398" t="s">
        <v>72</v>
      </c>
      <c r="D390" s="247"/>
      <c r="E390" s="250">
        <f>INSUMOS!$C$10</f>
        <v>0.87849999999999995</v>
      </c>
      <c r="F390" s="249"/>
    </row>
    <row r="391" spans="1:6" s="559" customFormat="1" ht="12.75">
      <c r="A391" s="292"/>
      <c r="B391" s="598"/>
      <c r="C391" s="399" t="s">
        <v>76</v>
      </c>
      <c r="D391" s="251"/>
      <c r="E391" s="252"/>
      <c r="F391" s="253">
        <f>SUM(F388:F390)</f>
        <v>57.751497897363635</v>
      </c>
    </row>
    <row r="392" spans="1:6" s="559" customFormat="1" ht="12.75">
      <c r="A392" s="90"/>
      <c r="B392" s="598"/>
      <c r="C392" s="397" t="s">
        <v>9</v>
      </c>
      <c r="D392" s="247"/>
      <c r="E392" s="250">
        <f>INSUMOS!$C$11</f>
        <v>0.2487</v>
      </c>
      <c r="F392" s="249">
        <f>E392*F391</f>
        <v>14.362797527074337</v>
      </c>
    </row>
    <row r="393" spans="1:6" s="559" customFormat="1" ht="13.5" thickBot="1">
      <c r="A393" s="90"/>
      <c r="B393" s="599"/>
      <c r="C393" s="402" t="s">
        <v>83</v>
      </c>
      <c r="D393" s="254"/>
      <c r="E393" s="255"/>
      <c r="F393" s="256">
        <f>ROUND(SUM(F391:F392),2)</f>
        <v>72.11</v>
      </c>
    </row>
    <row r="394" spans="1:6" s="559" customFormat="1" ht="12.75">
      <c r="A394" s="90"/>
      <c r="B394" s="622"/>
      <c r="C394" s="400"/>
      <c r="D394" s="251"/>
      <c r="E394" s="252"/>
      <c r="F394" s="252"/>
    </row>
    <row r="395" spans="1:6" s="559" customFormat="1" ht="4.5" customHeight="1">
      <c r="A395" s="286"/>
      <c r="B395" s="94"/>
      <c r="C395" s="334"/>
      <c r="D395" s="95"/>
      <c r="E395" s="87"/>
      <c r="F395" s="87"/>
    </row>
    <row r="396" spans="1:6" s="559" customFormat="1" ht="4.5" customHeight="1">
      <c r="A396" s="286"/>
      <c r="B396" s="94"/>
      <c r="C396" s="334"/>
      <c r="D396" s="95"/>
      <c r="E396" s="87"/>
      <c r="F396" s="87"/>
    </row>
    <row r="397" spans="1:6" s="559" customFormat="1" ht="4.5" customHeight="1">
      <c r="A397" s="286"/>
      <c r="B397" s="94"/>
      <c r="C397" s="334"/>
      <c r="D397" s="95"/>
      <c r="E397" s="87"/>
      <c r="F397" s="87"/>
    </row>
    <row r="398" spans="1:6" s="559" customFormat="1" ht="4.5" customHeight="1" thickBot="1">
      <c r="A398" s="286"/>
      <c r="B398" s="94"/>
      <c r="C398" s="334"/>
      <c r="D398" s="95"/>
      <c r="E398" s="87"/>
      <c r="F398" s="87"/>
    </row>
    <row r="399" spans="1:6" s="559" customFormat="1" ht="39" thickBot="1">
      <c r="A399" s="613" t="s">
        <v>991</v>
      </c>
      <c r="B399" s="614" t="s">
        <v>992</v>
      </c>
      <c r="C399" s="615"/>
      <c r="D399" s="616"/>
      <c r="E399" s="617"/>
      <c r="F399" s="618" t="s">
        <v>58</v>
      </c>
    </row>
    <row r="400" spans="1:6" s="559" customFormat="1" ht="26.25" thickBot="1">
      <c r="A400" s="621" t="s">
        <v>993</v>
      </c>
      <c r="B400" s="621" t="s">
        <v>994</v>
      </c>
      <c r="C400" s="621" t="s">
        <v>54</v>
      </c>
      <c r="D400" s="621">
        <v>27.535</v>
      </c>
      <c r="E400" s="621">
        <v>0.52</v>
      </c>
      <c r="F400" s="596">
        <f t="shared" ref="F400:F404" si="18">D400*E400</f>
        <v>14.318200000000001</v>
      </c>
    </row>
    <row r="401" spans="1:6" s="559" customFormat="1" ht="13.5" thickBot="1">
      <c r="A401" s="621" t="s">
        <v>841</v>
      </c>
      <c r="B401" s="621" t="s">
        <v>602</v>
      </c>
      <c r="C401" s="621" t="s">
        <v>137</v>
      </c>
      <c r="D401" s="621">
        <v>0.52100000000000002</v>
      </c>
      <c r="E401" s="601">
        <f>$F$1394</f>
        <v>11.676256818181818</v>
      </c>
      <c r="F401" s="596">
        <f t="shared" si="18"/>
        <v>6.0833298022727273</v>
      </c>
    </row>
    <row r="402" spans="1:6" s="559" customFormat="1" ht="13.5" thickBot="1">
      <c r="A402" s="621" t="s">
        <v>984</v>
      </c>
      <c r="B402" s="621" t="s">
        <v>989</v>
      </c>
      <c r="C402" s="621" t="s">
        <v>137</v>
      </c>
      <c r="D402" s="621">
        <v>0.254</v>
      </c>
      <c r="E402" s="601">
        <f>$F$1411</f>
        <v>15.293393954545452</v>
      </c>
      <c r="F402" s="596">
        <f t="shared" si="18"/>
        <v>3.8845220644545448</v>
      </c>
    </row>
    <row r="403" spans="1:6" s="559" customFormat="1" ht="39" thickBot="1">
      <c r="A403" s="621" t="s">
        <v>983</v>
      </c>
      <c r="B403" s="621" t="s">
        <v>988</v>
      </c>
      <c r="C403" s="621" t="s">
        <v>875</v>
      </c>
      <c r="D403" s="621">
        <v>3.7199999999999997E-2</v>
      </c>
      <c r="E403" s="621">
        <v>12.73</v>
      </c>
      <c r="F403" s="596">
        <f t="shared" si="18"/>
        <v>0.47355599999999998</v>
      </c>
    </row>
    <row r="404" spans="1:6" s="559" customFormat="1" ht="38.25">
      <c r="A404" s="621" t="s">
        <v>982</v>
      </c>
      <c r="B404" s="621" t="s">
        <v>987</v>
      </c>
      <c r="C404" s="621" t="s">
        <v>874</v>
      </c>
      <c r="D404" s="621">
        <v>5.16E-2</v>
      </c>
      <c r="E404" s="621">
        <v>12.05</v>
      </c>
      <c r="F404" s="596">
        <f t="shared" si="18"/>
        <v>0.62178</v>
      </c>
    </row>
    <row r="405" spans="1:6" s="559" customFormat="1" ht="12.75">
      <c r="A405" s="619"/>
      <c r="B405" s="619"/>
      <c r="C405" s="604"/>
      <c r="D405" s="605"/>
      <c r="E405" s="620"/>
      <c r="F405" s="606"/>
    </row>
    <row r="406" spans="1:6" s="559" customFormat="1" ht="12.75">
      <c r="A406" s="131"/>
      <c r="B406" s="127"/>
      <c r="C406" s="127"/>
      <c r="D406" s="596"/>
      <c r="E406" s="596"/>
      <c r="F406" s="596"/>
    </row>
    <row r="407" spans="1:6" s="559" customFormat="1" ht="12.75">
      <c r="A407" s="131"/>
      <c r="B407" s="131"/>
      <c r="C407" s="554"/>
      <c r="D407" s="556"/>
      <c r="E407" s="556"/>
      <c r="F407" s="110"/>
    </row>
    <row r="408" spans="1:6" s="559" customFormat="1" ht="12.75">
      <c r="A408" s="90"/>
      <c r="B408" s="598"/>
      <c r="C408" s="397" t="s">
        <v>64</v>
      </c>
      <c r="D408" s="247"/>
      <c r="E408" s="248"/>
      <c r="F408" s="249">
        <f>F400+F403+F404</f>
        <v>15.413536000000001</v>
      </c>
    </row>
    <row r="409" spans="1:6" s="559" customFormat="1" ht="12.75">
      <c r="A409" s="90"/>
      <c r="B409" s="598"/>
      <c r="C409" s="397" t="s">
        <v>68</v>
      </c>
      <c r="D409" s="247"/>
      <c r="E409" s="248"/>
      <c r="F409" s="249">
        <f>F401+F402</f>
        <v>9.9678518667272726</v>
      </c>
    </row>
    <row r="410" spans="1:6" s="559" customFormat="1" ht="12.75">
      <c r="A410" s="90"/>
      <c r="B410" s="598"/>
      <c r="C410" s="398" t="s">
        <v>72</v>
      </c>
      <c r="D410" s="247"/>
      <c r="E410" s="250">
        <f>INSUMOS!$C$10</f>
        <v>0.87849999999999995</v>
      </c>
      <c r="F410" s="249"/>
    </row>
    <row r="411" spans="1:6" s="559" customFormat="1" ht="12.75">
      <c r="A411" s="292"/>
      <c r="B411" s="598"/>
      <c r="C411" s="399" t="s">
        <v>76</v>
      </c>
      <c r="D411" s="251"/>
      <c r="E411" s="252"/>
      <c r="F411" s="253">
        <f>SUM(F408:F410)</f>
        <v>25.381387866727273</v>
      </c>
    </row>
    <row r="412" spans="1:6" s="559" customFormat="1" ht="12.75">
      <c r="A412" s="90"/>
      <c r="B412" s="598"/>
      <c r="C412" s="397" t="s">
        <v>9</v>
      </c>
      <c r="D412" s="247"/>
      <c r="E412" s="250">
        <f>INSUMOS!$C$11</f>
        <v>0.2487</v>
      </c>
      <c r="F412" s="249">
        <f>E412*F411</f>
        <v>6.312351162455073</v>
      </c>
    </row>
    <row r="413" spans="1:6" s="559" customFormat="1" ht="13.5" thickBot="1">
      <c r="A413" s="90"/>
      <c r="B413" s="599"/>
      <c r="C413" s="402" t="s">
        <v>83</v>
      </c>
      <c r="D413" s="254"/>
      <c r="E413" s="255"/>
      <c r="F413" s="256">
        <f>ROUND(SUM(F411:F412),2)</f>
        <v>31.69</v>
      </c>
    </row>
    <row r="414" spans="1:6" s="559" customFormat="1" ht="12.75">
      <c r="A414" s="286"/>
      <c r="B414" s="94"/>
      <c r="C414" s="334"/>
      <c r="D414" s="95"/>
      <c r="E414" s="87"/>
      <c r="F414" s="87"/>
    </row>
    <row r="415" spans="1:6" s="559" customFormat="1" ht="12.75">
      <c r="A415" s="286"/>
      <c r="B415" s="94"/>
      <c r="C415" s="334"/>
      <c r="D415" s="95"/>
      <c r="E415" s="87"/>
      <c r="F415" s="87"/>
    </row>
    <row r="416" spans="1:6" s="559" customFormat="1" ht="12.75">
      <c r="A416" s="286"/>
      <c r="B416" s="94"/>
      <c r="C416" s="334"/>
      <c r="D416" s="95"/>
      <c r="E416" s="87"/>
      <c r="F416" s="87"/>
    </row>
    <row r="417" spans="1:6" s="559" customFormat="1" ht="13.5" thickBot="1">
      <c r="A417" s="286"/>
      <c r="B417" s="94"/>
      <c r="C417" s="334"/>
      <c r="D417" s="95"/>
      <c r="E417" s="87"/>
      <c r="F417" s="87"/>
    </row>
    <row r="418" spans="1:6" s="559" customFormat="1" ht="51.75" thickBot="1">
      <c r="A418" s="613" t="s">
        <v>980</v>
      </c>
      <c r="B418" s="614" t="s">
        <v>979</v>
      </c>
      <c r="C418" s="615"/>
      <c r="D418" s="616"/>
      <c r="E418" s="617"/>
      <c r="F418" s="612" t="s">
        <v>58</v>
      </c>
    </row>
    <row r="419" spans="1:6" s="559" customFormat="1" ht="25.5">
      <c r="A419" s="555" t="s">
        <v>981</v>
      </c>
      <c r="B419" s="555" t="s">
        <v>986</v>
      </c>
      <c r="C419" s="554" t="s">
        <v>54</v>
      </c>
      <c r="D419" s="556">
        <v>3</v>
      </c>
      <c r="E419" s="556">
        <v>1.34</v>
      </c>
      <c r="F419" s="606">
        <f t="shared" ref="F419:F424" si="19">D419*E419</f>
        <v>4.0200000000000005</v>
      </c>
    </row>
    <row r="420" spans="1:6" s="559" customFormat="1" ht="38.25">
      <c r="A420" s="555" t="s">
        <v>982</v>
      </c>
      <c r="B420" s="555" t="s">
        <v>987</v>
      </c>
      <c r="C420" s="554" t="s">
        <v>874</v>
      </c>
      <c r="D420" s="556">
        <v>8.6999999999999994E-3</v>
      </c>
      <c r="E420" s="556">
        <v>12.05</v>
      </c>
      <c r="F420" s="596">
        <f t="shared" si="19"/>
        <v>0.104835</v>
      </c>
    </row>
    <row r="421" spans="1:6" s="559" customFormat="1" ht="38.25">
      <c r="A421" s="555" t="s">
        <v>983</v>
      </c>
      <c r="B421" s="555" t="s">
        <v>988</v>
      </c>
      <c r="C421" s="554" t="s">
        <v>875</v>
      </c>
      <c r="D421" s="556">
        <v>6.3E-3</v>
      </c>
      <c r="E421" s="556">
        <v>12.73</v>
      </c>
      <c r="F421" s="596">
        <f t="shared" si="19"/>
        <v>8.0199000000000006E-2</v>
      </c>
    </row>
    <row r="422" spans="1:6" s="559" customFormat="1" ht="12.75">
      <c r="A422" s="555" t="s">
        <v>984</v>
      </c>
      <c r="B422" s="555" t="s">
        <v>989</v>
      </c>
      <c r="C422" s="554" t="s">
        <v>137</v>
      </c>
      <c r="D422" s="556">
        <v>0.30499999999999999</v>
      </c>
      <c r="E422" s="601">
        <f>$F$1411</f>
        <v>15.293393954545452</v>
      </c>
      <c r="F422" s="596">
        <f t="shared" si="19"/>
        <v>4.6644851561363625</v>
      </c>
    </row>
    <row r="423" spans="1:6" s="559" customFormat="1" ht="51">
      <c r="A423" s="555" t="s">
        <v>985</v>
      </c>
      <c r="B423" s="555" t="s">
        <v>990</v>
      </c>
      <c r="C423" s="554" t="s">
        <v>751</v>
      </c>
      <c r="D423" s="556">
        <v>1.17E-2</v>
      </c>
      <c r="E423" s="556">
        <v>361.76</v>
      </c>
      <c r="F423" s="596">
        <f t="shared" si="19"/>
        <v>4.2325920000000004</v>
      </c>
    </row>
    <row r="424" spans="1:6" s="559" customFormat="1" ht="12.75">
      <c r="A424" s="555" t="s">
        <v>841</v>
      </c>
      <c r="B424" s="555" t="s">
        <v>602</v>
      </c>
      <c r="C424" s="554" t="s">
        <v>137</v>
      </c>
      <c r="D424" s="556">
        <v>0.35</v>
      </c>
      <c r="E424" s="601">
        <f>$F$1394</f>
        <v>11.676256818181818</v>
      </c>
      <c r="F424" s="596">
        <f t="shared" si="19"/>
        <v>4.0866898863636356</v>
      </c>
    </row>
    <row r="425" spans="1:6" s="559" customFormat="1" ht="12.75">
      <c r="A425" s="131"/>
      <c r="B425" s="127"/>
      <c r="C425" s="127"/>
      <c r="D425" s="596"/>
      <c r="E425" s="596"/>
      <c r="F425" s="596"/>
    </row>
    <row r="426" spans="1:6" s="559" customFormat="1" ht="12.75">
      <c r="A426" s="131"/>
      <c r="B426" s="131"/>
      <c r="C426" s="554"/>
      <c r="D426" s="556"/>
      <c r="E426" s="556"/>
      <c r="F426" s="110"/>
    </row>
    <row r="427" spans="1:6" s="559" customFormat="1" ht="12.75">
      <c r="A427" s="90"/>
      <c r="B427" s="598"/>
      <c r="C427" s="397" t="s">
        <v>64</v>
      </c>
      <c r="D427" s="247"/>
      <c r="E427" s="248"/>
      <c r="F427" s="249">
        <f>F419+F420+F421+F423</f>
        <v>8.4376260000000016</v>
      </c>
    </row>
    <row r="428" spans="1:6" s="559" customFormat="1" ht="12.75">
      <c r="A428" s="90"/>
      <c r="B428" s="598"/>
      <c r="C428" s="397" t="s">
        <v>68</v>
      </c>
      <c r="D428" s="247"/>
      <c r="E428" s="248"/>
      <c r="F428" s="249">
        <f>F422+F424</f>
        <v>8.7511750424999981</v>
      </c>
    </row>
    <row r="429" spans="1:6" s="559" customFormat="1" ht="12.75">
      <c r="A429" s="90"/>
      <c r="B429" s="598"/>
      <c r="C429" s="398" t="s">
        <v>72</v>
      </c>
      <c r="D429" s="247"/>
      <c r="E429" s="250">
        <f>INSUMOS!$C$10</f>
        <v>0.87849999999999995</v>
      </c>
      <c r="F429" s="249"/>
    </row>
    <row r="430" spans="1:6" s="559" customFormat="1" ht="12.75">
      <c r="A430" s="292"/>
      <c r="B430" s="598"/>
      <c r="C430" s="399" t="s">
        <v>76</v>
      </c>
      <c r="D430" s="251"/>
      <c r="E430" s="252"/>
      <c r="F430" s="253">
        <f>SUM(F427:F429)</f>
        <v>17.1888010425</v>
      </c>
    </row>
    <row r="431" spans="1:6" s="559" customFormat="1" ht="12.75">
      <c r="A431" s="90"/>
      <c r="B431" s="598"/>
      <c r="C431" s="397" t="s">
        <v>9</v>
      </c>
      <c r="D431" s="247"/>
      <c r="E431" s="250">
        <f>INSUMOS!$C$11</f>
        <v>0.2487</v>
      </c>
      <c r="F431" s="249">
        <f>E431*F430</f>
        <v>4.2748548192697502</v>
      </c>
    </row>
    <row r="432" spans="1:6" s="559" customFormat="1" ht="13.5" thickBot="1">
      <c r="A432" s="90"/>
      <c r="B432" s="599"/>
      <c r="C432" s="402" t="s">
        <v>83</v>
      </c>
      <c r="D432" s="254"/>
      <c r="E432" s="255"/>
      <c r="F432" s="256">
        <f>ROUND(SUM(F430:F431),2)</f>
        <v>21.46</v>
      </c>
    </row>
    <row r="433" spans="1:6" s="559" customFormat="1" ht="4.5" customHeight="1">
      <c r="A433" s="286"/>
      <c r="B433" s="94"/>
      <c r="C433" s="334"/>
      <c r="D433" s="95"/>
      <c r="E433" s="87"/>
      <c r="F433" s="87"/>
    </row>
    <row r="434" spans="1:6" s="559" customFormat="1" ht="4.5" customHeight="1">
      <c r="A434" s="286"/>
      <c r="B434" s="94"/>
      <c r="C434" s="334"/>
      <c r="D434" s="95"/>
      <c r="E434" s="87"/>
      <c r="F434" s="87"/>
    </row>
    <row r="435" spans="1:6" s="559" customFormat="1" ht="4.5" customHeight="1">
      <c r="A435" s="286"/>
      <c r="B435" s="94"/>
      <c r="C435" s="334"/>
      <c r="D435" s="95"/>
      <c r="E435" s="87"/>
      <c r="F435" s="87"/>
    </row>
    <row r="436" spans="1:6" s="559" customFormat="1" ht="4.5" customHeight="1">
      <c r="A436" s="286"/>
      <c r="B436" s="94"/>
      <c r="C436" s="334"/>
      <c r="D436" s="95"/>
      <c r="E436" s="87"/>
      <c r="F436" s="87"/>
    </row>
    <row r="437" spans="1:6" s="559" customFormat="1" ht="4.5" customHeight="1">
      <c r="A437" s="286"/>
      <c r="B437" s="94"/>
      <c r="C437" s="334"/>
      <c r="D437" s="95"/>
      <c r="E437" s="87"/>
      <c r="F437" s="87"/>
    </row>
    <row r="438" spans="1:6" s="559" customFormat="1" ht="4.5" customHeight="1">
      <c r="A438" s="286"/>
      <c r="B438" s="94"/>
      <c r="C438" s="334"/>
      <c r="D438" s="95"/>
      <c r="E438" s="87"/>
      <c r="F438" s="87"/>
    </row>
    <row r="439" spans="1:6" s="559" customFormat="1" ht="4.5" customHeight="1">
      <c r="A439" s="286"/>
      <c r="B439" s="94"/>
      <c r="C439" s="334"/>
      <c r="D439" s="95"/>
      <c r="E439" s="87"/>
      <c r="F439" s="87"/>
    </row>
    <row r="440" spans="1:6" s="559" customFormat="1" ht="4.5" customHeight="1">
      <c r="A440" s="286"/>
      <c r="B440" s="94"/>
      <c r="C440" s="334"/>
      <c r="D440" s="95"/>
      <c r="E440" s="87"/>
      <c r="F440" s="87"/>
    </row>
    <row r="441" spans="1:6" s="559" customFormat="1" ht="4.5" customHeight="1">
      <c r="A441" s="286"/>
      <c r="B441" s="94"/>
      <c r="C441" s="334"/>
      <c r="D441" s="95"/>
      <c r="E441" s="87"/>
      <c r="F441" s="87"/>
    </row>
    <row r="442" spans="1:6" s="559" customFormat="1" ht="4.5" customHeight="1">
      <c r="A442" s="286"/>
      <c r="B442" s="94"/>
      <c r="C442" s="334"/>
      <c r="D442" s="95"/>
      <c r="E442" s="87"/>
      <c r="F442" s="87"/>
    </row>
    <row r="443" spans="1:6" s="559" customFormat="1" ht="4.5" customHeight="1">
      <c r="A443" s="286"/>
      <c r="B443" s="94"/>
      <c r="C443" s="334"/>
      <c r="D443" s="95"/>
      <c r="E443" s="87"/>
      <c r="F443" s="87"/>
    </row>
    <row r="444" spans="1:6" s="559" customFormat="1" ht="4.5" customHeight="1">
      <c r="A444" s="286"/>
      <c r="B444" s="94"/>
      <c r="C444" s="334"/>
      <c r="D444" s="95"/>
      <c r="E444" s="87"/>
      <c r="F444" s="87"/>
    </row>
    <row r="445" spans="1:6" s="559" customFormat="1" ht="4.5" customHeight="1">
      <c r="A445" s="286"/>
      <c r="B445" s="94"/>
      <c r="C445" s="334"/>
      <c r="D445" s="95"/>
      <c r="E445" s="87"/>
      <c r="F445" s="87"/>
    </row>
    <row r="446" spans="1:6" s="559" customFormat="1" ht="4.5" customHeight="1">
      <c r="A446" s="286"/>
      <c r="B446" s="94"/>
      <c r="C446" s="334"/>
      <c r="D446" s="95"/>
      <c r="E446" s="87"/>
      <c r="F446" s="87"/>
    </row>
    <row r="447" spans="1:6" s="559" customFormat="1" ht="4.5" customHeight="1">
      <c r="A447" s="286"/>
      <c r="B447" s="94"/>
      <c r="C447" s="334"/>
      <c r="D447" s="95"/>
      <c r="E447" s="87"/>
      <c r="F447" s="87"/>
    </row>
    <row r="448" spans="1:6" s="559" customFormat="1" ht="4.5" customHeight="1">
      <c r="A448" s="286"/>
      <c r="B448" s="94"/>
      <c r="C448" s="334"/>
      <c r="D448" s="95"/>
      <c r="E448" s="87"/>
      <c r="F448" s="87"/>
    </row>
    <row r="449" spans="1:6" s="559" customFormat="1" ht="4.5" customHeight="1">
      <c r="A449" s="286"/>
      <c r="B449" s="94"/>
      <c r="C449" s="334"/>
      <c r="D449" s="95"/>
      <c r="E449" s="87"/>
      <c r="F449" s="87"/>
    </row>
    <row r="450" spans="1:6" s="559" customFormat="1" ht="4.5" customHeight="1">
      <c r="A450" s="286"/>
      <c r="B450" s="94"/>
      <c r="C450" s="334"/>
      <c r="D450" s="95"/>
      <c r="E450" s="87"/>
      <c r="F450" s="87"/>
    </row>
    <row r="451" spans="1:6" s="559" customFormat="1" ht="4.5" customHeight="1">
      <c r="A451" s="286"/>
      <c r="B451" s="94"/>
      <c r="C451" s="334"/>
      <c r="D451" s="95"/>
      <c r="E451" s="87"/>
      <c r="F451" s="87"/>
    </row>
    <row r="452" spans="1:6" s="559" customFormat="1" ht="63.75">
      <c r="A452" s="567" t="s">
        <v>963</v>
      </c>
      <c r="B452" s="569" t="s">
        <v>828</v>
      </c>
      <c r="C452" s="570"/>
      <c r="D452" s="574"/>
      <c r="E452" s="575"/>
      <c r="F452" s="576" t="s">
        <v>505</v>
      </c>
    </row>
    <row r="453" spans="1:6" s="559" customFormat="1" ht="25.5">
      <c r="A453" s="131" t="s">
        <v>964</v>
      </c>
      <c r="B453" s="131" t="s">
        <v>969</v>
      </c>
      <c r="C453" s="131" t="s">
        <v>164</v>
      </c>
      <c r="D453" s="596">
        <v>0.5</v>
      </c>
      <c r="E453" s="596">
        <v>11.63</v>
      </c>
      <c r="F453" s="582">
        <f t="shared" ref="F453:F458" si="20">D453*E453</f>
        <v>5.8150000000000004</v>
      </c>
    </row>
    <row r="454" spans="1:6" s="559" customFormat="1" ht="12.75">
      <c r="A454" s="131" t="s">
        <v>841</v>
      </c>
      <c r="B454" s="131" t="s">
        <v>602</v>
      </c>
      <c r="C454" s="131" t="s">
        <v>137</v>
      </c>
      <c r="D454" s="596">
        <v>0.3</v>
      </c>
      <c r="E454" s="596">
        <f>$F$1394</f>
        <v>11.676256818181818</v>
      </c>
      <c r="F454" s="582">
        <f t="shared" si="20"/>
        <v>3.5028770454545453</v>
      </c>
    </row>
    <row r="455" spans="1:6" s="559" customFormat="1" ht="12.75">
      <c r="A455" s="131" t="s">
        <v>965</v>
      </c>
      <c r="B455" s="131" t="s">
        <v>970</v>
      </c>
      <c r="C455" s="131" t="s">
        <v>137</v>
      </c>
      <c r="D455" s="596">
        <v>0.45</v>
      </c>
      <c r="E455" s="596">
        <f>$F$1411</f>
        <v>15.293393954545452</v>
      </c>
      <c r="F455" s="582">
        <f t="shared" si="20"/>
        <v>6.8820272795454533</v>
      </c>
    </row>
    <row r="456" spans="1:6" s="559" customFormat="1" ht="38.25">
      <c r="A456" s="131" t="s">
        <v>966</v>
      </c>
      <c r="B456" s="131" t="s">
        <v>971</v>
      </c>
      <c r="C456" s="131" t="s">
        <v>19</v>
      </c>
      <c r="D456" s="596">
        <v>0.6</v>
      </c>
      <c r="E456" s="596">
        <v>7.47</v>
      </c>
      <c r="F456" s="582">
        <f t="shared" si="20"/>
        <v>4.4819999999999993</v>
      </c>
    </row>
    <row r="457" spans="1:6" s="559" customFormat="1" ht="25.5">
      <c r="A457" s="131" t="s">
        <v>967</v>
      </c>
      <c r="B457" s="131" t="s">
        <v>972</v>
      </c>
      <c r="C457" s="131" t="s">
        <v>44</v>
      </c>
      <c r="D457" s="596">
        <v>1.1000000000000001</v>
      </c>
      <c r="E457" s="596">
        <v>45.2</v>
      </c>
      <c r="F457" s="582">
        <f t="shared" si="20"/>
        <v>49.720000000000006</v>
      </c>
    </row>
    <row r="458" spans="1:6" s="559" customFormat="1" ht="12.75">
      <c r="A458" s="131" t="s">
        <v>968</v>
      </c>
      <c r="B458" s="131" t="s">
        <v>973</v>
      </c>
      <c r="C458" s="131" t="s">
        <v>137</v>
      </c>
      <c r="D458" s="596">
        <v>0.45</v>
      </c>
      <c r="E458" s="596">
        <f>$F$1394</f>
        <v>11.676256818181818</v>
      </c>
      <c r="F458" s="582">
        <f t="shared" si="20"/>
        <v>5.2543155681818181</v>
      </c>
    </row>
    <row r="459" spans="1:6" s="559" customFormat="1" ht="12.75">
      <c r="A459" s="555"/>
      <c r="B459" s="555"/>
      <c r="C459" s="554"/>
      <c r="D459" s="556"/>
      <c r="E459" s="556"/>
      <c r="F459" s="582"/>
    </row>
    <row r="460" spans="1:6" s="559" customFormat="1" ht="12.75">
      <c r="A460" s="131"/>
      <c r="B460" s="131"/>
      <c r="C460" s="554"/>
      <c r="D460" s="556"/>
      <c r="E460" s="556"/>
      <c r="F460" s="110"/>
    </row>
    <row r="461" spans="1:6" s="559" customFormat="1" ht="12.75">
      <c r="A461" s="90"/>
      <c r="B461" s="598"/>
      <c r="C461" s="397" t="s">
        <v>64</v>
      </c>
      <c r="D461" s="247"/>
      <c r="E461" s="248"/>
      <c r="F461" s="249">
        <f>F453+F456+F457</f>
        <v>60.01700000000001</v>
      </c>
    </row>
    <row r="462" spans="1:6" s="559" customFormat="1" ht="12.75">
      <c r="A462" s="90"/>
      <c r="B462" s="598"/>
      <c r="C462" s="397" t="s">
        <v>68</v>
      </c>
      <c r="D462" s="247"/>
      <c r="E462" s="248"/>
      <c r="F462" s="249">
        <f>F454+F455+F458</f>
        <v>15.639219893181817</v>
      </c>
    </row>
    <row r="463" spans="1:6" s="559" customFormat="1" ht="12.75">
      <c r="A463" s="90"/>
      <c r="B463" s="598"/>
      <c r="C463" s="398" t="s">
        <v>72</v>
      </c>
      <c r="D463" s="247"/>
      <c r="E463" s="250">
        <f>INSUMOS!$C$10</f>
        <v>0.87849999999999995</v>
      </c>
      <c r="F463" s="249"/>
    </row>
    <row r="464" spans="1:6" s="559" customFormat="1" ht="12.75">
      <c r="A464" s="292"/>
      <c r="B464" s="598"/>
      <c r="C464" s="399" t="s">
        <v>76</v>
      </c>
      <c r="D464" s="251"/>
      <c r="E464" s="252"/>
      <c r="F464" s="253">
        <f>SUM(F461:F463)</f>
        <v>75.656219893181827</v>
      </c>
    </row>
    <row r="465" spans="1:6" s="559" customFormat="1" ht="12.75">
      <c r="A465" s="90"/>
      <c r="B465" s="598"/>
      <c r="C465" s="397" t="s">
        <v>9</v>
      </c>
      <c r="D465" s="247"/>
      <c r="E465" s="250">
        <f>INSUMOS!$C$11</f>
        <v>0.2487</v>
      </c>
      <c r="F465" s="249">
        <f>E465*F464</f>
        <v>18.815701887434322</v>
      </c>
    </row>
    <row r="466" spans="1:6" s="559" customFormat="1" ht="13.5" thickBot="1">
      <c r="A466" s="90"/>
      <c r="B466" s="599"/>
      <c r="C466" s="402" t="s">
        <v>83</v>
      </c>
      <c r="D466" s="254"/>
      <c r="E466" s="255"/>
      <c r="F466" s="256">
        <f>ROUND(SUM(F464:F465),2)</f>
        <v>94.47</v>
      </c>
    </row>
    <row r="467" spans="1:6" s="559" customFormat="1" ht="4.5" customHeight="1">
      <c r="A467" s="286"/>
      <c r="B467" s="94"/>
      <c r="C467" s="334"/>
      <c r="D467" s="95"/>
      <c r="E467" s="87"/>
      <c r="F467" s="87"/>
    </row>
    <row r="468" spans="1:6" s="559" customFormat="1" ht="4.5" customHeight="1">
      <c r="A468" s="286"/>
      <c r="B468" s="94"/>
      <c r="C468" s="334"/>
      <c r="D468" s="95"/>
      <c r="E468" s="87"/>
      <c r="F468" s="87"/>
    </row>
    <row r="469" spans="1:6" s="559" customFormat="1" ht="4.5" customHeight="1">
      <c r="A469" s="286"/>
      <c r="B469" s="94"/>
      <c r="C469" s="334"/>
      <c r="D469" s="95"/>
      <c r="E469" s="87"/>
      <c r="F469" s="87"/>
    </row>
    <row r="470" spans="1:6" s="559" customFormat="1" ht="4.5" customHeight="1">
      <c r="A470" s="286"/>
      <c r="B470" s="94"/>
      <c r="C470" s="334"/>
      <c r="D470" s="95"/>
      <c r="E470" s="87"/>
      <c r="F470" s="87"/>
    </row>
    <row r="471" spans="1:6" s="559" customFormat="1" ht="4.5" customHeight="1">
      <c r="A471" s="286"/>
      <c r="B471" s="94"/>
      <c r="C471" s="334"/>
      <c r="D471" s="95"/>
      <c r="E471" s="87"/>
      <c r="F471" s="87"/>
    </row>
    <row r="472" spans="1:6" s="559" customFormat="1" ht="4.5" customHeight="1">
      <c r="A472" s="286"/>
      <c r="B472" s="94"/>
      <c r="C472" s="334"/>
      <c r="D472" s="95"/>
      <c r="E472" s="87"/>
      <c r="F472" s="87"/>
    </row>
    <row r="473" spans="1:6" s="559" customFormat="1" ht="25.5">
      <c r="A473" s="567" t="s">
        <v>1009</v>
      </c>
      <c r="B473" s="569" t="s">
        <v>974</v>
      </c>
      <c r="C473" s="570"/>
      <c r="D473" s="574"/>
      <c r="E473" s="575"/>
      <c r="F473" s="600" t="s">
        <v>58</v>
      </c>
    </row>
    <row r="474" spans="1:6" s="559" customFormat="1" ht="38.25">
      <c r="A474" s="583" t="s">
        <v>924</v>
      </c>
      <c r="B474" s="584" t="s">
        <v>926</v>
      </c>
      <c r="C474" s="584" t="s">
        <v>54</v>
      </c>
      <c r="D474" s="585">
        <v>6</v>
      </c>
      <c r="E474" s="585">
        <v>0.13</v>
      </c>
      <c r="F474" s="596">
        <f t="shared" ref="F474:F480" si="21">D474*E474</f>
        <v>0.78</v>
      </c>
    </row>
    <row r="475" spans="1:6" s="559" customFormat="1" ht="25.5">
      <c r="A475" s="583" t="s">
        <v>863</v>
      </c>
      <c r="B475" s="584" t="s">
        <v>869</v>
      </c>
      <c r="C475" s="584" t="s">
        <v>164</v>
      </c>
      <c r="D475" s="585">
        <v>3.5000000000000001E-3</v>
      </c>
      <c r="E475" s="585">
        <v>6.54</v>
      </c>
      <c r="F475" s="596">
        <f t="shared" si="21"/>
        <v>2.2890000000000001E-2</v>
      </c>
    </row>
    <row r="476" spans="1:6" s="559" customFormat="1" ht="38.25">
      <c r="A476" s="583" t="s">
        <v>955</v>
      </c>
      <c r="B476" s="584" t="s">
        <v>958</v>
      </c>
      <c r="C476" s="584" t="s">
        <v>751</v>
      </c>
      <c r="D476" s="585">
        <v>1.54E-2</v>
      </c>
      <c r="E476" s="585">
        <v>288.95</v>
      </c>
      <c r="F476" s="596">
        <f t="shared" si="21"/>
        <v>4.4498300000000004</v>
      </c>
    </row>
    <row r="477" spans="1:6" s="559" customFormat="1" ht="38.25">
      <c r="A477" s="583" t="s">
        <v>975</v>
      </c>
      <c r="B477" s="584" t="s">
        <v>976</v>
      </c>
      <c r="C477" s="584" t="s">
        <v>19</v>
      </c>
      <c r="D477" s="585">
        <v>0.79</v>
      </c>
      <c r="E477" s="585">
        <v>7.82</v>
      </c>
      <c r="F477" s="596">
        <f t="shared" si="21"/>
        <v>6.1778000000000004</v>
      </c>
    </row>
    <row r="478" spans="1:6" s="559" customFormat="1" ht="25.5">
      <c r="A478" s="583" t="s">
        <v>953</v>
      </c>
      <c r="B478" s="584" t="s">
        <v>956</v>
      </c>
      <c r="C478" s="584" t="s">
        <v>44</v>
      </c>
      <c r="D478" s="585">
        <v>0.2</v>
      </c>
      <c r="E478" s="585">
        <v>46.56</v>
      </c>
      <c r="F478" s="596">
        <f t="shared" si="21"/>
        <v>9.3120000000000012</v>
      </c>
    </row>
    <row r="479" spans="1:6" s="559" customFormat="1" ht="12.75">
      <c r="A479" s="583" t="s">
        <v>840</v>
      </c>
      <c r="B479" s="584" t="s">
        <v>661</v>
      </c>
      <c r="C479" s="584" t="s">
        <v>137</v>
      </c>
      <c r="D479" s="585">
        <v>0.36</v>
      </c>
      <c r="E479" s="585">
        <f>$F$1411</f>
        <v>15.293393954545452</v>
      </c>
      <c r="F479" s="596">
        <f t="shared" si="21"/>
        <v>5.5056218236363623</v>
      </c>
    </row>
    <row r="480" spans="1:6" s="559" customFormat="1" ht="12.75">
      <c r="A480" s="583" t="s">
        <v>841</v>
      </c>
      <c r="B480" s="584" t="s">
        <v>602</v>
      </c>
      <c r="C480" s="584" t="s">
        <v>137</v>
      </c>
      <c r="D480" s="585">
        <v>0.18</v>
      </c>
      <c r="E480" s="585">
        <v>11.63</v>
      </c>
      <c r="F480" s="596">
        <f t="shared" si="21"/>
        <v>2.0933999999999999</v>
      </c>
    </row>
    <row r="481" spans="1:6" s="559" customFormat="1" ht="12.75">
      <c r="A481" s="131"/>
      <c r="B481" s="131"/>
      <c r="C481" s="554"/>
      <c r="D481" s="556"/>
      <c r="E481" s="556"/>
      <c r="F481" s="110"/>
    </row>
    <row r="482" spans="1:6" s="559" customFormat="1" ht="12.75">
      <c r="A482" s="90"/>
      <c r="B482" s="598"/>
      <c r="C482" s="397" t="s">
        <v>64</v>
      </c>
      <c r="D482" s="247"/>
      <c r="E482" s="248"/>
      <c r="F482" s="249">
        <f>SUM(F474:F478)</f>
        <v>20.742520000000003</v>
      </c>
    </row>
    <row r="483" spans="1:6" s="559" customFormat="1" ht="12.75">
      <c r="A483" s="90"/>
      <c r="B483" s="598"/>
      <c r="C483" s="397" t="s">
        <v>68</v>
      </c>
      <c r="D483" s="247"/>
      <c r="E483" s="248"/>
      <c r="F483" s="249">
        <f>SUM(F479:F480)</f>
        <v>7.5990218236363622</v>
      </c>
    </row>
    <row r="484" spans="1:6" s="559" customFormat="1" ht="12.75">
      <c r="A484" s="90"/>
      <c r="B484" s="598"/>
      <c r="C484" s="398" t="s">
        <v>72</v>
      </c>
      <c r="D484" s="247"/>
      <c r="E484" s="250">
        <f>INSUMOS!$C$10</f>
        <v>0.87849999999999995</v>
      </c>
      <c r="F484" s="249"/>
    </row>
    <row r="485" spans="1:6" s="559" customFormat="1" ht="12.75">
      <c r="A485" s="292"/>
      <c r="B485" s="598"/>
      <c r="C485" s="399" t="s">
        <v>76</v>
      </c>
      <c r="D485" s="251"/>
      <c r="E485" s="252"/>
      <c r="F485" s="253">
        <f>SUM(F482:F484)</f>
        <v>28.341541823636366</v>
      </c>
    </row>
    <row r="486" spans="1:6" s="559" customFormat="1" ht="12.75">
      <c r="A486" s="90"/>
      <c r="B486" s="598"/>
      <c r="C486" s="397" t="s">
        <v>9</v>
      </c>
      <c r="D486" s="247"/>
      <c r="E486" s="250">
        <f>INSUMOS!$C$11</f>
        <v>0.2487</v>
      </c>
      <c r="F486" s="249">
        <f>E486*F485</f>
        <v>7.0485414515383642</v>
      </c>
    </row>
    <row r="487" spans="1:6" s="559" customFormat="1" ht="13.5" thickBot="1">
      <c r="A487" s="90"/>
      <c r="B487" s="599"/>
      <c r="C487" s="402" t="s">
        <v>83</v>
      </c>
      <c r="D487" s="254"/>
      <c r="E487" s="255"/>
      <c r="F487" s="256">
        <f>ROUND(SUM(F485:F486),2)</f>
        <v>35.39</v>
      </c>
    </row>
    <row r="488" spans="1:6" s="559" customFormat="1" ht="4.5" customHeight="1">
      <c r="A488" s="286"/>
      <c r="B488" s="94"/>
      <c r="C488" s="334"/>
      <c r="D488" s="95"/>
      <c r="E488" s="87"/>
      <c r="F488" s="87"/>
    </row>
    <row r="489" spans="1:6" s="559" customFormat="1" ht="4.5" customHeight="1">
      <c r="A489" s="286"/>
      <c r="B489" s="94"/>
      <c r="C489" s="334"/>
      <c r="D489" s="95"/>
      <c r="E489" s="87"/>
      <c r="F489" s="87"/>
    </row>
    <row r="490" spans="1:6" s="559" customFormat="1" ht="4.5" customHeight="1">
      <c r="A490" s="286"/>
      <c r="B490" s="94"/>
      <c r="C490" s="334"/>
      <c r="D490" s="95"/>
      <c r="E490" s="87"/>
      <c r="F490" s="87"/>
    </row>
    <row r="491" spans="1:6" s="540" customFormat="1" ht="4.5" customHeight="1">
      <c r="A491" s="286"/>
      <c r="B491" s="94"/>
      <c r="C491" s="334"/>
      <c r="D491" s="95"/>
      <c r="E491" s="87"/>
      <c r="F491" s="87"/>
    </row>
    <row r="492" spans="1:6" s="540" customFormat="1" ht="4.5" customHeight="1">
      <c r="A492" s="286"/>
      <c r="B492" s="94"/>
      <c r="C492" s="334"/>
      <c r="D492" s="95"/>
      <c r="E492" s="87"/>
      <c r="F492" s="87"/>
    </row>
    <row r="493" spans="1:6" s="540" customFormat="1" ht="4.5" customHeight="1">
      <c r="A493" s="286"/>
      <c r="B493" s="94"/>
      <c r="C493" s="334"/>
      <c r="D493" s="95"/>
      <c r="E493" s="87"/>
      <c r="F493" s="87"/>
    </row>
    <row r="494" spans="1:6" s="540" customFormat="1" ht="4.5" customHeight="1">
      <c r="A494" s="286"/>
      <c r="B494" s="94"/>
      <c r="C494" s="334"/>
      <c r="D494" s="95"/>
      <c r="E494" s="87"/>
      <c r="F494" s="87"/>
    </row>
    <row r="495" spans="1:6" s="540" customFormat="1" ht="38.25">
      <c r="A495" s="567" t="s">
        <v>978</v>
      </c>
      <c r="B495" s="569" t="s">
        <v>974</v>
      </c>
      <c r="C495" s="570"/>
      <c r="D495" s="574"/>
      <c r="E495" s="575"/>
      <c r="F495" s="600" t="s">
        <v>58</v>
      </c>
    </row>
    <row r="496" spans="1:6" s="559" customFormat="1" ht="38.25">
      <c r="A496" s="583" t="s">
        <v>924</v>
      </c>
      <c r="B496" s="584" t="s">
        <v>926</v>
      </c>
      <c r="C496" s="584" t="s">
        <v>54</v>
      </c>
      <c r="D496" s="585">
        <v>6</v>
      </c>
      <c r="E496" s="585">
        <v>0.13</v>
      </c>
      <c r="F496" s="596">
        <f t="shared" ref="F496:F502" si="22">D496*E496</f>
        <v>0.78</v>
      </c>
    </row>
    <row r="497" spans="1:6" s="559" customFormat="1" ht="25.5">
      <c r="A497" s="583" t="s">
        <v>863</v>
      </c>
      <c r="B497" s="584" t="s">
        <v>869</v>
      </c>
      <c r="C497" s="584" t="s">
        <v>164</v>
      </c>
      <c r="D497" s="585">
        <v>3.5000000000000001E-3</v>
      </c>
      <c r="E497" s="585">
        <v>6.54</v>
      </c>
      <c r="F497" s="596">
        <f t="shared" si="22"/>
        <v>2.2890000000000001E-2</v>
      </c>
    </row>
    <row r="498" spans="1:6" s="559" customFormat="1" ht="38.25">
      <c r="A498" s="583" t="s">
        <v>955</v>
      </c>
      <c r="B498" s="584" t="s">
        <v>958</v>
      </c>
      <c r="C498" s="584" t="s">
        <v>751</v>
      </c>
      <c r="D498" s="585">
        <v>1.54E-2</v>
      </c>
      <c r="E498" s="585">
        <v>288.95</v>
      </c>
      <c r="F498" s="596">
        <f t="shared" si="22"/>
        <v>4.4498300000000004</v>
      </c>
    </row>
    <row r="499" spans="1:6" s="559" customFormat="1" ht="38.25">
      <c r="A499" s="583" t="s">
        <v>975</v>
      </c>
      <c r="B499" s="584" t="s">
        <v>976</v>
      </c>
      <c r="C499" s="584" t="s">
        <v>19</v>
      </c>
      <c r="D499" s="585">
        <v>0.79</v>
      </c>
      <c r="E499" s="585">
        <v>7.82</v>
      </c>
      <c r="F499" s="596">
        <f t="shared" si="22"/>
        <v>6.1778000000000004</v>
      </c>
    </row>
    <row r="500" spans="1:6" s="559" customFormat="1" ht="25.5">
      <c r="A500" s="583" t="s">
        <v>953</v>
      </c>
      <c r="B500" s="584" t="s">
        <v>956</v>
      </c>
      <c r="C500" s="584" t="s">
        <v>44</v>
      </c>
      <c r="D500" s="585">
        <v>0.2</v>
      </c>
      <c r="E500" s="585">
        <v>46.56</v>
      </c>
      <c r="F500" s="596">
        <f t="shared" si="22"/>
        <v>9.3120000000000012</v>
      </c>
    </row>
    <row r="501" spans="1:6" s="559" customFormat="1" ht="12.75">
      <c r="A501" s="583" t="s">
        <v>840</v>
      </c>
      <c r="B501" s="584" t="s">
        <v>661</v>
      </c>
      <c r="C501" s="584" t="s">
        <v>137</v>
      </c>
      <c r="D501" s="585">
        <v>0.36</v>
      </c>
      <c r="E501" s="585">
        <f>$F$1411</f>
        <v>15.293393954545452</v>
      </c>
      <c r="F501" s="596">
        <f t="shared" si="22"/>
        <v>5.5056218236363623</v>
      </c>
    </row>
    <row r="502" spans="1:6" s="559" customFormat="1" ht="12.75">
      <c r="A502" s="583" t="s">
        <v>841</v>
      </c>
      <c r="B502" s="584" t="s">
        <v>602</v>
      </c>
      <c r="C502" s="584" t="s">
        <v>137</v>
      </c>
      <c r="D502" s="585">
        <v>0.18</v>
      </c>
      <c r="E502" s="585">
        <v>11.63</v>
      </c>
      <c r="F502" s="596">
        <f t="shared" si="22"/>
        <v>2.0933999999999999</v>
      </c>
    </row>
    <row r="503" spans="1:6" s="559" customFormat="1" ht="12.75">
      <c r="A503" s="131"/>
      <c r="B503" s="131"/>
      <c r="C503" s="554"/>
      <c r="D503" s="556"/>
      <c r="E503" s="556"/>
      <c r="F503" s="110"/>
    </row>
    <row r="504" spans="1:6" s="559" customFormat="1" ht="12.75">
      <c r="A504" s="90"/>
      <c r="B504" s="598"/>
      <c r="C504" s="397" t="s">
        <v>64</v>
      </c>
      <c r="D504" s="247"/>
      <c r="E504" s="248"/>
      <c r="F504" s="249">
        <f>SUM(F496:F500)</f>
        <v>20.742520000000003</v>
      </c>
    </row>
    <row r="505" spans="1:6" s="559" customFormat="1" ht="12.75">
      <c r="A505" s="90"/>
      <c r="B505" s="598"/>
      <c r="C505" s="397" t="s">
        <v>68</v>
      </c>
      <c r="D505" s="247"/>
      <c r="E505" s="248"/>
      <c r="F505" s="249">
        <f>SUM(F501:F502)</f>
        <v>7.5990218236363622</v>
      </c>
    </row>
    <row r="506" spans="1:6" s="559" customFormat="1" ht="12.75">
      <c r="A506" s="90"/>
      <c r="B506" s="598"/>
      <c r="C506" s="398" t="s">
        <v>72</v>
      </c>
      <c r="D506" s="247"/>
      <c r="E506" s="250">
        <f>INSUMOS!$C$10</f>
        <v>0.87849999999999995</v>
      </c>
      <c r="F506" s="249"/>
    </row>
    <row r="507" spans="1:6" s="559" customFormat="1" ht="12.75">
      <c r="A507" s="292"/>
      <c r="B507" s="598"/>
      <c r="C507" s="399" t="s">
        <v>76</v>
      </c>
      <c r="D507" s="251"/>
      <c r="E507" s="252"/>
      <c r="F507" s="253">
        <f>SUM(F504:F506)</f>
        <v>28.341541823636366</v>
      </c>
    </row>
    <row r="508" spans="1:6" s="559" customFormat="1" ht="12.75">
      <c r="A508" s="90"/>
      <c r="B508" s="598"/>
      <c r="C508" s="397" t="s">
        <v>9</v>
      </c>
      <c r="D508" s="247"/>
      <c r="E508" s="250">
        <f>INSUMOS!$C$11</f>
        <v>0.2487</v>
      </c>
      <c r="F508" s="249">
        <f>E508*F507</f>
        <v>7.0485414515383642</v>
      </c>
    </row>
    <row r="509" spans="1:6" s="559" customFormat="1" ht="13.5" thickBot="1">
      <c r="A509" s="90"/>
      <c r="B509" s="599"/>
      <c r="C509" s="402" t="s">
        <v>83</v>
      </c>
      <c r="D509" s="254"/>
      <c r="E509" s="255"/>
      <c r="F509" s="256">
        <f>ROUND(SUM(F507:F508),2)</f>
        <v>35.39</v>
      </c>
    </row>
    <row r="510" spans="1:6" s="559" customFormat="1" ht="4.5" customHeight="1">
      <c r="A510" s="286"/>
      <c r="B510" s="94"/>
      <c r="C510" s="334"/>
      <c r="D510" s="95"/>
      <c r="E510" s="87"/>
      <c r="F510" s="87"/>
    </row>
    <row r="511" spans="1:6" s="559" customFormat="1" ht="4.5" customHeight="1">
      <c r="A511" s="286"/>
      <c r="B511" s="94"/>
      <c r="C511" s="334"/>
      <c r="D511" s="95"/>
      <c r="E511" s="87"/>
      <c r="F511" s="87"/>
    </row>
    <row r="512" spans="1:6" s="559" customFormat="1" ht="4.5" customHeight="1">
      <c r="A512" s="286"/>
      <c r="B512" s="94"/>
      <c r="C512" s="334"/>
      <c r="D512" s="95"/>
      <c r="E512" s="87"/>
      <c r="F512" s="87"/>
    </row>
    <row r="513" spans="1:6" s="559" customFormat="1" ht="4.5" customHeight="1">
      <c r="A513" s="286"/>
      <c r="B513" s="94"/>
      <c r="C513" s="334"/>
      <c r="D513" s="95"/>
      <c r="E513" s="87"/>
      <c r="F513" s="87"/>
    </row>
    <row r="514" spans="1:6" s="559" customFormat="1" ht="4.5" customHeight="1">
      <c r="A514" s="286"/>
      <c r="B514" s="94"/>
      <c r="C514" s="334"/>
      <c r="D514" s="95"/>
      <c r="E514" s="87"/>
      <c r="F514" s="87"/>
    </row>
    <row r="515" spans="1:6" s="559" customFormat="1" ht="4.5" customHeight="1">
      <c r="A515" s="286"/>
      <c r="B515" s="94"/>
      <c r="C515" s="334"/>
      <c r="D515" s="95"/>
      <c r="E515" s="87"/>
      <c r="F515" s="87"/>
    </row>
    <row r="516" spans="1:6" s="559" customFormat="1" ht="4.5" customHeight="1">
      <c r="A516" s="286"/>
      <c r="B516" s="94"/>
      <c r="C516" s="334"/>
      <c r="D516" s="95"/>
      <c r="E516" s="87"/>
      <c r="F516" s="87"/>
    </row>
    <row r="517" spans="1:6" s="559" customFormat="1" ht="4.5" customHeight="1">
      <c r="A517" s="286"/>
      <c r="B517" s="94"/>
      <c r="C517" s="334"/>
      <c r="D517" s="95"/>
      <c r="E517" s="87"/>
      <c r="F517" s="87"/>
    </row>
    <row r="518" spans="1:6" s="540" customFormat="1" ht="4.5" customHeight="1">
      <c r="A518" s="286"/>
      <c r="B518" s="94"/>
      <c r="C518" s="334"/>
      <c r="D518" s="95"/>
      <c r="E518" s="87"/>
      <c r="F518" s="87"/>
    </row>
    <row r="519" spans="1:6" s="540" customFormat="1" ht="4.5" customHeight="1">
      <c r="A519" s="286"/>
      <c r="B519" s="94"/>
      <c r="C519" s="334"/>
      <c r="D519" s="95"/>
      <c r="E519" s="87"/>
      <c r="F519" s="87"/>
    </row>
    <row r="520" spans="1:6" s="540" customFormat="1" ht="4.5" customHeight="1">
      <c r="A520" s="286"/>
      <c r="B520" s="94"/>
      <c r="C520" s="334"/>
      <c r="D520" s="95"/>
      <c r="E520" s="87"/>
      <c r="F520" s="87"/>
    </row>
    <row r="521" spans="1:6" s="540" customFormat="1" ht="4.5" customHeight="1">
      <c r="A521" s="286"/>
      <c r="B521" s="94"/>
      <c r="C521" s="334"/>
      <c r="D521" s="95"/>
      <c r="E521" s="87"/>
      <c r="F521" s="87"/>
    </row>
    <row r="522" spans="1:6" s="540" customFormat="1" ht="4.5" customHeight="1">
      <c r="A522" s="286"/>
      <c r="B522" s="94"/>
      <c r="C522" s="334"/>
      <c r="D522" s="95"/>
      <c r="E522" s="87"/>
      <c r="F522" s="87"/>
    </row>
    <row r="523" spans="1:6" s="540" customFormat="1" ht="4.5" customHeight="1">
      <c r="A523" s="286"/>
      <c r="B523" s="94"/>
      <c r="C523" s="334"/>
      <c r="D523" s="95"/>
      <c r="E523" s="87"/>
      <c r="F523" s="87"/>
    </row>
    <row r="524" spans="1:6" s="540" customFormat="1" ht="4.5" customHeight="1">
      <c r="A524" s="286"/>
      <c r="B524" s="94"/>
      <c r="C524" s="334"/>
      <c r="D524" s="95"/>
      <c r="E524" s="87"/>
      <c r="F524" s="87"/>
    </row>
    <row r="525" spans="1:6" s="540" customFormat="1" ht="4.5" customHeight="1">
      <c r="A525" s="286"/>
      <c r="B525" s="94"/>
      <c r="C525" s="334"/>
      <c r="D525" s="95"/>
      <c r="E525" s="87"/>
      <c r="F525" s="87"/>
    </row>
    <row r="526" spans="1:6" s="540" customFormat="1" ht="4.5" customHeight="1">
      <c r="A526" s="286"/>
      <c r="B526" s="94"/>
      <c r="C526" s="334"/>
      <c r="D526" s="95"/>
      <c r="E526" s="87"/>
      <c r="F526" s="87"/>
    </row>
    <row r="527" spans="1:6" s="540" customFormat="1" ht="4.5" customHeight="1">
      <c r="A527" s="286"/>
      <c r="B527" s="94"/>
      <c r="C527" s="334"/>
      <c r="D527" s="95"/>
      <c r="E527" s="87"/>
      <c r="F527" s="87"/>
    </row>
    <row r="528" spans="1:6" s="540" customFormat="1" ht="4.5" customHeight="1">
      <c r="A528" s="286"/>
      <c r="B528" s="94"/>
      <c r="C528" s="334"/>
      <c r="D528" s="95"/>
      <c r="E528" s="87"/>
      <c r="F528" s="87"/>
    </row>
    <row r="529" spans="1:6" s="540" customFormat="1" ht="4.5" customHeight="1">
      <c r="A529" s="286"/>
      <c r="B529" s="94"/>
      <c r="C529" s="334"/>
      <c r="D529" s="95"/>
      <c r="E529" s="87"/>
      <c r="F529" s="87"/>
    </row>
    <row r="530" spans="1:6" s="540" customFormat="1" ht="4.5" customHeight="1">
      <c r="A530" s="286"/>
      <c r="B530" s="94"/>
      <c r="C530" s="334"/>
      <c r="D530" s="95"/>
      <c r="E530" s="87"/>
      <c r="F530" s="87"/>
    </row>
    <row r="531" spans="1:6" s="540" customFormat="1" ht="4.5" customHeight="1">
      <c r="A531" s="286"/>
      <c r="B531" s="94"/>
      <c r="C531" s="334"/>
      <c r="D531" s="95"/>
      <c r="E531" s="87"/>
      <c r="F531" s="87"/>
    </row>
    <row r="532" spans="1:6" s="540" customFormat="1" ht="4.5" customHeight="1">
      <c r="A532" s="286"/>
      <c r="B532" s="94"/>
      <c r="C532" s="334"/>
      <c r="D532" s="95"/>
      <c r="E532" s="87"/>
      <c r="F532" s="87"/>
    </row>
    <row r="533" spans="1:6" s="540" customFormat="1" ht="4.5" customHeight="1">
      <c r="A533" s="286"/>
      <c r="B533" s="94"/>
      <c r="C533" s="334"/>
      <c r="D533" s="95"/>
      <c r="E533" s="87"/>
      <c r="F533" s="87"/>
    </row>
    <row r="534" spans="1:6" s="540" customFormat="1" ht="4.5" customHeight="1">
      <c r="A534" s="286"/>
      <c r="B534" s="94"/>
      <c r="C534" s="334"/>
      <c r="D534" s="95"/>
      <c r="E534" s="87"/>
      <c r="F534" s="87"/>
    </row>
    <row r="535" spans="1:6" s="540" customFormat="1" ht="4.5" customHeight="1">
      <c r="A535" s="286"/>
      <c r="B535" s="94"/>
      <c r="C535" s="334"/>
      <c r="D535" s="95"/>
      <c r="E535" s="87"/>
      <c r="F535" s="87"/>
    </row>
    <row r="536" spans="1:6" s="540" customFormat="1" ht="4.5" customHeight="1">
      <c r="A536" s="286"/>
      <c r="B536" s="94"/>
      <c r="C536" s="334"/>
      <c r="D536" s="95"/>
      <c r="E536" s="87"/>
      <c r="F536" s="87"/>
    </row>
    <row r="537" spans="1:6" ht="11.25" customHeight="1">
      <c r="A537" s="90"/>
      <c r="B537" s="85"/>
      <c r="C537" s="334"/>
      <c r="D537" s="88"/>
      <c r="E537" s="89"/>
      <c r="F537" s="89"/>
    </row>
    <row r="538" spans="1:6" s="540" customFormat="1" ht="11.25" customHeight="1" thickBot="1">
      <c r="A538" s="90"/>
      <c r="B538" s="85"/>
      <c r="C538" s="334"/>
      <c r="D538" s="88"/>
      <c r="E538" s="89"/>
      <c r="F538" s="89"/>
    </row>
    <row r="539" spans="1:6" s="540" customFormat="1" ht="48.75" customHeight="1" thickBot="1">
      <c r="A539" s="565" t="s">
        <v>1066</v>
      </c>
      <c r="B539" s="566" t="s">
        <v>1067</v>
      </c>
      <c r="C539" s="566" t="s">
        <v>44</v>
      </c>
      <c r="D539" s="551"/>
      <c r="E539" s="551"/>
      <c r="F539" s="551"/>
    </row>
    <row r="540" spans="1:6" s="540" customFormat="1" ht="11.25" customHeight="1">
      <c r="A540" s="545"/>
      <c r="B540" s="545"/>
      <c r="C540" s="545"/>
      <c r="D540" s="545"/>
      <c r="E540" s="545"/>
      <c r="F540" s="545"/>
    </row>
    <row r="541" spans="1:6" s="540" customFormat="1" ht="11.25" customHeight="1">
      <c r="A541" s="548"/>
      <c r="B541" s="548"/>
      <c r="C541" s="548"/>
      <c r="D541" s="548"/>
      <c r="E541" s="548"/>
      <c r="F541" s="548"/>
    </row>
    <row r="542" spans="1:6" s="540" customFormat="1" ht="11.25" customHeight="1">
      <c r="A542" s="554" t="s">
        <v>736</v>
      </c>
      <c r="B542" s="554" t="s">
        <v>836</v>
      </c>
      <c r="C542" s="554" t="s">
        <v>21</v>
      </c>
      <c r="D542" s="554" t="s">
        <v>837</v>
      </c>
      <c r="E542" s="554" t="s">
        <v>838</v>
      </c>
      <c r="F542" s="554" t="s">
        <v>839</v>
      </c>
    </row>
    <row r="543" spans="1:6" s="540" customFormat="1" ht="24.95" customHeight="1">
      <c r="A543" s="555" t="s">
        <v>1068</v>
      </c>
      <c r="B543" s="555" t="s">
        <v>1069</v>
      </c>
      <c r="C543" s="554" t="s">
        <v>847</v>
      </c>
      <c r="D543" s="556">
        <v>25</v>
      </c>
      <c r="E543" s="556">
        <v>0.42</v>
      </c>
      <c r="F543" s="558">
        <f t="shared" ref="F543:F546" si="23">E543*D543</f>
        <v>10.5</v>
      </c>
    </row>
    <row r="544" spans="1:6" s="540" customFormat="1" ht="48.75" customHeight="1">
      <c r="A544" s="555" t="s">
        <v>1070</v>
      </c>
      <c r="B544" s="555" t="s">
        <v>1071</v>
      </c>
      <c r="C544" s="554" t="s">
        <v>751</v>
      </c>
      <c r="D544" s="556">
        <v>1.38E-2</v>
      </c>
      <c r="E544" s="556">
        <v>370.22</v>
      </c>
      <c r="F544" s="558">
        <f t="shared" si="23"/>
        <v>5.1090360000000006</v>
      </c>
    </row>
    <row r="545" spans="1:6" s="540" customFormat="1" ht="24.95" customHeight="1">
      <c r="A545" s="555" t="s">
        <v>840</v>
      </c>
      <c r="B545" s="555" t="s">
        <v>661</v>
      </c>
      <c r="C545" s="554" t="s">
        <v>137</v>
      </c>
      <c r="D545" s="556">
        <v>0.64</v>
      </c>
      <c r="E545" s="557">
        <f>F1411</f>
        <v>15.293393954545452</v>
      </c>
      <c r="F545" s="558">
        <f t="shared" si="23"/>
        <v>9.7877721309090902</v>
      </c>
    </row>
    <row r="546" spans="1:6" s="540" customFormat="1" ht="24.95" customHeight="1" thickBot="1">
      <c r="A546" s="555" t="s">
        <v>841</v>
      </c>
      <c r="B546" s="555" t="s">
        <v>602</v>
      </c>
      <c r="C546" s="554" t="s">
        <v>137</v>
      </c>
      <c r="D546" s="556">
        <v>0.38</v>
      </c>
      <c r="E546" s="557">
        <f>F1394</f>
        <v>11.676256818181818</v>
      </c>
      <c r="F546" s="558">
        <f t="shared" si="23"/>
        <v>4.4369775909090912</v>
      </c>
    </row>
    <row r="547" spans="1:6" s="540" customFormat="1" ht="11.25" customHeight="1">
      <c r="A547" s="547"/>
      <c r="B547" s="386"/>
      <c r="C547" s="367" t="s">
        <v>64</v>
      </c>
      <c r="D547" s="260"/>
      <c r="E547" s="167"/>
      <c r="F547" s="261">
        <f>F543+F544</f>
        <v>15.609036</v>
      </c>
    </row>
    <row r="548" spans="1:6" s="540" customFormat="1" ht="11.25" customHeight="1">
      <c r="A548" s="547"/>
      <c r="B548" s="387"/>
      <c r="C548" s="368" t="s">
        <v>68</v>
      </c>
      <c r="D548" s="162"/>
      <c r="E548" s="163"/>
      <c r="F548" s="262">
        <f>SUM(F545:F546)</f>
        <v>14.224749721818181</v>
      </c>
    </row>
    <row r="549" spans="1:6" s="540" customFormat="1" ht="11.25" customHeight="1">
      <c r="A549" s="547"/>
      <c r="B549" s="388"/>
      <c r="C549" s="369" t="s">
        <v>72</v>
      </c>
      <c r="D549" s="162"/>
      <c r="E549" s="164"/>
      <c r="F549" s="262">
        <f>E549*F548</f>
        <v>0</v>
      </c>
    </row>
    <row r="550" spans="1:6" s="540" customFormat="1" ht="11.25" customHeight="1">
      <c r="A550" s="90"/>
      <c r="B550" s="387"/>
      <c r="C550" s="370" t="s">
        <v>76</v>
      </c>
      <c r="D550" s="165"/>
      <c r="E550" s="166"/>
      <c r="F550" s="263">
        <f>SUM(F547:F549)</f>
        <v>29.833785721818181</v>
      </c>
    </row>
    <row r="551" spans="1:6" s="540" customFormat="1" ht="11.25" customHeight="1">
      <c r="A551" s="90"/>
      <c r="B551" s="387"/>
      <c r="C551" s="368" t="s">
        <v>9</v>
      </c>
      <c r="D551" s="162"/>
      <c r="E551" s="164">
        <f>INSUMOS!$C$11</f>
        <v>0.2487</v>
      </c>
      <c r="F551" s="262">
        <f>E551*F550</f>
        <v>7.4196625090161819</v>
      </c>
    </row>
    <row r="552" spans="1:6" s="540" customFormat="1" ht="11.25" customHeight="1" thickBot="1">
      <c r="A552" s="90"/>
      <c r="B552" s="389"/>
      <c r="C552" s="371" t="s">
        <v>83</v>
      </c>
      <c r="D552" s="264"/>
      <c r="E552" s="265"/>
      <c r="F552" s="266">
        <f>ROUND(SUM(F550:F551),2)</f>
        <v>37.25</v>
      </c>
    </row>
    <row r="553" spans="1:6" s="663" customFormat="1" ht="11.25" customHeight="1">
      <c r="A553" s="90"/>
      <c r="B553" s="315"/>
      <c r="C553" s="375"/>
      <c r="D553" s="165"/>
      <c r="E553" s="166"/>
      <c r="F553" s="166"/>
    </row>
    <row r="554" spans="1:6" s="663" customFormat="1" ht="11.25" customHeight="1" thickBot="1">
      <c r="A554" s="90"/>
      <c r="B554" s="315"/>
      <c r="C554" s="375"/>
      <c r="D554" s="165"/>
      <c r="E554" s="166"/>
      <c r="F554" s="166"/>
    </row>
    <row r="555" spans="1:6" s="663" customFormat="1" ht="31.5" customHeight="1" thickBot="1">
      <c r="A555" s="565" t="s">
        <v>1062</v>
      </c>
      <c r="B555" s="566" t="s">
        <v>1063</v>
      </c>
      <c r="C555" s="566" t="s">
        <v>44</v>
      </c>
      <c r="D555" s="551"/>
      <c r="E555" s="551"/>
      <c r="F555" s="551"/>
    </row>
    <row r="556" spans="1:6" s="663" customFormat="1" ht="11.25" customHeight="1">
      <c r="A556" s="545"/>
      <c r="B556" s="545"/>
      <c r="C556" s="545"/>
      <c r="D556" s="545"/>
      <c r="E556" s="545"/>
      <c r="F556" s="545"/>
    </row>
    <row r="557" spans="1:6" s="663" customFormat="1" ht="11.25" customHeight="1">
      <c r="A557" s="548"/>
      <c r="B557" s="548"/>
      <c r="C557" s="548"/>
      <c r="D557" s="548"/>
      <c r="E557" s="548"/>
      <c r="F557" s="548"/>
    </row>
    <row r="558" spans="1:6" s="663" customFormat="1" ht="11.25" customHeight="1">
      <c r="A558" s="554" t="s">
        <v>736</v>
      </c>
      <c r="B558" s="554" t="s">
        <v>836</v>
      </c>
      <c r="C558" s="554" t="s">
        <v>21</v>
      </c>
      <c r="D558" s="554" t="s">
        <v>837</v>
      </c>
      <c r="E558" s="554" t="s">
        <v>838</v>
      </c>
      <c r="F558" s="554" t="s">
        <v>839</v>
      </c>
    </row>
    <row r="559" spans="1:6" s="663" customFormat="1" ht="24" customHeight="1">
      <c r="A559" s="674" t="s">
        <v>1064</v>
      </c>
      <c r="B559" s="674" t="s">
        <v>1065</v>
      </c>
      <c r="C559" s="554" t="s">
        <v>751</v>
      </c>
      <c r="D559" s="556">
        <v>5.0000000000000001E-3</v>
      </c>
      <c r="E559" s="675">
        <v>379.74</v>
      </c>
      <c r="F559" s="558">
        <f t="shared" ref="F559:F562" si="24">E559*D559</f>
        <v>1.8987000000000001</v>
      </c>
    </row>
    <row r="560" spans="1:6" s="663" customFormat="1" ht="11.25" customHeight="1">
      <c r="A560" s="555"/>
      <c r="B560" s="555"/>
      <c r="C560" s="554"/>
      <c r="D560" s="556"/>
      <c r="E560" s="556"/>
      <c r="F560" s="558"/>
    </row>
    <row r="561" spans="1:6" s="663" customFormat="1" ht="11.25" customHeight="1">
      <c r="A561" s="555" t="s">
        <v>840</v>
      </c>
      <c r="B561" s="555" t="s">
        <v>661</v>
      </c>
      <c r="C561" s="554" t="s">
        <v>137</v>
      </c>
      <c r="D561" s="556">
        <v>0.6</v>
      </c>
      <c r="E561" s="557">
        <f>F1411</f>
        <v>15.293393954545452</v>
      </c>
      <c r="F561" s="558">
        <f t="shared" si="24"/>
        <v>9.1760363727272711</v>
      </c>
    </row>
    <row r="562" spans="1:6" s="663" customFormat="1" ht="11.25" customHeight="1" thickBot="1">
      <c r="A562" s="555" t="s">
        <v>841</v>
      </c>
      <c r="B562" s="555" t="s">
        <v>602</v>
      </c>
      <c r="C562" s="554" t="s">
        <v>137</v>
      </c>
      <c r="D562" s="556">
        <v>0.6</v>
      </c>
      <c r="E562" s="557">
        <f>F1394</f>
        <v>11.676256818181818</v>
      </c>
      <c r="F562" s="558">
        <f t="shared" si="24"/>
        <v>7.0057540909090905</v>
      </c>
    </row>
    <row r="563" spans="1:6" s="663" customFormat="1" ht="11.25" customHeight="1">
      <c r="A563" s="664" t="s">
        <v>848</v>
      </c>
      <c r="B563" s="386"/>
      <c r="C563" s="367" t="s">
        <v>64</v>
      </c>
      <c r="D563" s="260"/>
      <c r="E563" s="167"/>
      <c r="F563" s="261">
        <f>F559+F560</f>
        <v>1.8987000000000001</v>
      </c>
    </row>
    <row r="564" spans="1:6" s="663" customFormat="1" ht="11.25" customHeight="1">
      <c r="A564" s="664" t="s">
        <v>849</v>
      </c>
      <c r="B564" s="387"/>
      <c r="C564" s="368" t="s">
        <v>68</v>
      </c>
      <c r="D564" s="162"/>
      <c r="E564" s="163"/>
      <c r="F564" s="262">
        <f>SUM(F561:F562)</f>
        <v>16.181790463636361</v>
      </c>
    </row>
    <row r="565" spans="1:6" s="663" customFormat="1" ht="11.25" customHeight="1">
      <c r="A565" s="664" t="s">
        <v>850</v>
      </c>
      <c r="B565" s="388"/>
      <c r="C565" s="369" t="s">
        <v>72</v>
      </c>
      <c r="D565" s="162"/>
      <c r="E565" s="164"/>
      <c r="F565" s="262">
        <f>E565*F564</f>
        <v>0</v>
      </c>
    </row>
    <row r="566" spans="1:6" s="663" customFormat="1" ht="11.25" customHeight="1">
      <c r="A566" s="90"/>
      <c r="B566" s="387"/>
      <c r="C566" s="370" t="s">
        <v>76</v>
      </c>
      <c r="D566" s="165"/>
      <c r="E566" s="166"/>
      <c r="F566" s="263">
        <f>SUM(F563:F565)</f>
        <v>18.080490463636362</v>
      </c>
    </row>
    <row r="567" spans="1:6" s="663" customFormat="1" ht="11.25" customHeight="1">
      <c r="A567" s="90"/>
      <c r="B567" s="387"/>
      <c r="C567" s="368" t="s">
        <v>9</v>
      </c>
      <c r="D567" s="162"/>
      <c r="E567" s="164">
        <f>INSUMOS!$C$11</f>
        <v>0.2487</v>
      </c>
      <c r="F567" s="262">
        <f>E567*F566</f>
        <v>4.4966179783063636</v>
      </c>
    </row>
    <row r="568" spans="1:6" s="663" customFormat="1" ht="11.25" customHeight="1" thickBot="1">
      <c r="A568" s="90"/>
      <c r="B568" s="389"/>
      <c r="C568" s="371" t="s">
        <v>83</v>
      </c>
      <c r="D568" s="264"/>
      <c r="E568" s="265"/>
      <c r="F568" s="266">
        <f>ROUND(SUM(F566:F567),2)</f>
        <v>22.58</v>
      </c>
    </row>
    <row r="569" spans="1:6" s="663" customFormat="1" ht="11.25" customHeight="1">
      <c r="A569" s="90"/>
      <c r="B569" s="315"/>
      <c r="C569" s="375"/>
      <c r="D569" s="165"/>
      <c r="E569" s="166"/>
      <c r="F569" s="166"/>
    </row>
    <row r="570" spans="1:6" s="663" customFormat="1" ht="11.25" customHeight="1">
      <c r="A570" s="90"/>
      <c r="B570" s="315"/>
      <c r="C570" s="375"/>
      <c r="D570" s="165"/>
      <c r="E570" s="166"/>
      <c r="F570" s="166"/>
    </row>
    <row r="571" spans="1:6" s="663" customFormat="1" ht="11.25" customHeight="1">
      <c r="A571" s="90"/>
      <c r="B571" s="315"/>
      <c r="C571" s="375"/>
      <c r="D571" s="165"/>
      <c r="E571" s="166"/>
      <c r="F571" s="166"/>
    </row>
    <row r="572" spans="1:6" s="663" customFormat="1" ht="11.25" customHeight="1">
      <c r="A572" s="90"/>
      <c r="B572" s="315"/>
      <c r="C572" s="375"/>
      <c r="D572" s="165"/>
      <c r="E572" s="166"/>
      <c r="F572" s="166"/>
    </row>
    <row r="573" spans="1:6" s="663" customFormat="1" ht="11.25" customHeight="1" thickBot="1">
      <c r="A573" s="90"/>
      <c r="B573" s="315"/>
      <c r="C573" s="375"/>
      <c r="D573" s="165"/>
      <c r="E573" s="166"/>
      <c r="F573" s="166"/>
    </row>
    <row r="574" spans="1:6" s="663" customFormat="1" ht="42.75" customHeight="1" thickBot="1">
      <c r="A574" s="565" t="s">
        <v>1061</v>
      </c>
      <c r="B574" s="566" t="s">
        <v>1057</v>
      </c>
      <c r="C574" s="566" t="s">
        <v>44</v>
      </c>
      <c r="D574" s="551"/>
      <c r="E574" s="551"/>
      <c r="F574" s="551"/>
    </row>
    <row r="575" spans="1:6" s="663" customFormat="1" ht="11.25" customHeight="1">
      <c r="A575" s="545"/>
      <c r="B575" s="545"/>
      <c r="C575" s="545"/>
      <c r="D575" s="545"/>
      <c r="E575" s="545"/>
      <c r="F575" s="545"/>
    </row>
    <row r="576" spans="1:6" s="663" customFormat="1" ht="11.25" customHeight="1">
      <c r="A576" s="548"/>
      <c r="B576" s="548"/>
      <c r="C576" s="548"/>
      <c r="D576" s="548"/>
      <c r="E576" s="548"/>
      <c r="F576" s="548"/>
    </row>
    <row r="577" spans="1:6" s="663" customFormat="1" ht="11.25" customHeight="1" thickBot="1">
      <c r="A577" s="554" t="s">
        <v>736</v>
      </c>
      <c r="B577" s="554" t="s">
        <v>836</v>
      </c>
      <c r="C577" s="554" t="s">
        <v>21</v>
      </c>
      <c r="D577" s="554" t="s">
        <v>837</v>
      </c>
      <c r="E577" s="554" t="s">
        <v>838</v>
      </c>
      <c r="F577" s="554" t="s">
        <v>839</v>
      </c>
    </row>
    <row r="578" spans="1:6" s="663" customFormat="1" ht="60" customHeight="1" thickBot="1">
      <c r="A578" s="674" t="s">
        <v>1058</v>
      </c>
      <c r="B578" s="674" t="s">
        <v>1045</v>
      </c>
      <c r="C578" s="566" t="s">
        <v>44</v>
      </c>
      <c r="D578" s="556">
        <v>0.2</v>
      </c>
      <c r="E578" s="557">
        <f>F550</f>
        <v>29.833785721818181</v>
      </c>
      <c r="F578" s="558">
        <f t="shared" ref="F578:F582" si="25">E578*D578</f>
        <v>5.9667571443636369</v>
      </c>
    </row>
    <row r="579" spans="1:6" s="663" customFormat="1" ht="42" customHeight="1" thickBot="1">
      <c r="A579" s="674" t="s">
        <v>1059</v>
      </c>
      <c r="B579" s="674" t="s">
        <v>845</v>
      </c>
      <c r="C579" s="566" t="s">
        <v>44</v>
      </c>
      <c r="D579" s="556">
        <v>0.6</v>
      </c>
      <c r="E579" s="557">
        <f>F702</f>
        <v>5.2339164641363629</v>
      </c>
      <c r="F579" s="558">
        <f t="shared" si="25"/>
        <v>3.1403498784818176</v>
      </c>
    </row>
    <row r="580" spans="1:6" s="663" customFormat="1" ht="42" customHeight="1" thickBot="1">
      <c r="A580" s="674" t="s">
        <v>1060</v>
      </c>
      <c r="B580" s="674" t="s">
        <v>1029</v>
      </c>
      <c r="C580" s="566" t="s">
        <v>44</v>
      </c>
      <c r="D580" s="556">
        <v>0.7</v>
      </c>
      <c r="E580" s="557">
        <f>F811</f>
        <v>33.920827759999995</v>
      </c>
      <c r="F580" s="558">
        <f t="shared" si="25"/>
        <v>23.744579431999995</v>
      </c>
    </row>
    <row r="581" spans="1:6" s="663" customFormat="1" ht="25.5" customHeight="1" thickBot="1">
      <c r="A581" s="674" t="s">
        <v>1062</v>
      </c>
      <c r="B581" s="674" t="s">
        <v>1063</v>
      </c>
      <c r="C581" s="566" t="s">
        <v>44</v>
      </c>
      <c r="D581" s="556">
        <v>0.6</v>
      </c>
      <c r="E581" s="557">
        <f>F566</f>
        <v>18.080490463636362</v>
      </c>
      <c r="F581" s="558">
        <f t="shared" si="25"/>
        <v>10.848294278181816</v>
      </c>
    </row>
    <row r="582" spans="1:6" s="663" customFormat="1" ht="26.25" customHeight="1" thickBot="1">
      <c r="A582" s="555"/>
      <c r="B582" s="555"/>
      <c r="C582" s="554"/>
      <c r="D582" s="556"/>
      <c r="E582" s="557"/>
      <c r="F582" s="558">
        <f t="shared" si="25"/>
        <v>0</v>
      </c>
    </row>
    <row r="583" spans="1:6" s="663" customFormat="1" ht="11.25" customHeight="1">
      <c r="A583" s="664" t="s">
        <v>848</v>
      </c>
      <c r="B583" s="386"/>
      <c r="C583" s="367" t="s">
        <v>64</v>
      </c>
      <c r="D583" s="260"/>
      <c r="E583" s="167"/>
      <c r="F583" s="261">
        <f>SUM(F578:F581)</f>
        <v>43.699980733027267</v>
      </c>
    </row>
    <row r="584" spans="1:6" s="663" customFormat="1" ht="11.25" customHeight="1">
      <c r="A584" s="664" t="s">
        <v>849</v>
      </c>
      <c r="B584" s="387"/>
      <c r="C584" s="368" t="s">
        <v>68</v>
      </c>
      <c r="D584" s="162"/>
      <c r="E584" s="163"/>
      <c r="F584" s="262">
        <f>SUM(F581:F582)</f>
        <v>10.848294278181816</v>
      </c>
    </row>
    <row r="585" spans="1:6" s="663" customFormat="1" ht="11.25" customHeight="1">
      <c r="A585" s="664" t="s">
        <v>850</v>
      </c>
      <c r="B585" s="388"/>
      <c r="C585" s="369" t="s">
        <v>72</v>
      </c>
      <c r="D585" s="162"/>
      <c r="E585" s="164"/>
      <c r="F585" s="262">
        <f>E585*F584</f>
        <v>0</v>
      </c>
    </row>
    <row r="586" spans="1:6" s="663" customFormat="1" ht="11.25" customHeight="1">
      <c r="A586" s="90"/>
      <c r="B586" s="387"/>
      <c r="C586" s="370" t="s">
        <v>76</v>
      </c>
      <c r="D586" s="165"/>
      <c r="E586" s="166"/>
      <c r="F586" s="263">
        <f>SUM(F583:F585)</f>
        <v>54.548275011209086</v>
      </c>
    </row>
    <row r="587" spans="1:6" s="663" customFormat="1" ht="11.25" customHeight="1">
      <c r="A587" s="90"/>
      <c r="B587" s="387"/>
      <c r="C587" s="368" t="s">
        <v>9</v>
      </c>
      <c r="D587" s="162"/>
      <c r="E587" s="164">
        <f>INSUMOS!$C$11</f>
        <v>0.2487</v>
      </c>
      <c r="F587" s="262">
        <f>E587*F586</f>
        <v>13.5661559952877</v>
      </c>
    </row>
    <row r="588" spans="1:6" s="663" customFormat="1" ht="11.25" customHeight="1" thickBot="1">
      <c r="A588" s="90"/>
      <c r="B588" s="389"/>
      <c r="C588" s="371" t="s">
        <v>83</v>
      </c>
      <c r="D588" s="264"/>
      <c r="E588" s="265"/>
      <c r="F588" s="266">
        <f>ROUND(SUM(F586:F587),2)</f>
        <v>68.11</v>
      </c>
    </row>
    <row r="589" spans="1:6" s="663" customFormat="1" ht="11.25" customHeight="1">
      <c r="A589" s="90"/>
      <c r="B589" s="315"/>
      <c r="C589" s="375"/>
      <c r="D589" s="165"/>
      <c r="E589" s="166"/>
      <c r="F589" s="166"/>
    </row>
    <row r="590" spans="1:6" s="663" customFormat="1" ht="11.25" customHeight="1">
      <c r="A590" s="90"/>
      <c r="B590" s="315"/>
      <c r="C590" s="375"/>
      <c r="D590" s="165"/>
      <c r="E590" s="166"/>
      <c r="F590" s="166"/>
    </row>
    <row r="591" spans="1:6" s="540" customFormat="1" ht="11.25" customHeight="1">
      <c r="A591" s="90"/>
      <c r="B591" s="85"/>
      <c r="C591" s="334"/>
      <c r="D591" s="88"/>
      <c r="E591" s="89"/>
      <c r="F591" s="89"/>
    </row>
    <row r="592" spans="1:6" s="540" customFormat="1" ht="11.25" customHeight="1">
      <c r="A592" s="90"/>
      <c r="B592" s="85"/>
      <c r="C592" s="334"/>
      <c r="D592" s="88"/>
      <c r="E592" s="89"/>
      <c r="F592" s="89"/>
    </row>
    <row r="593" spans="1:6" ht="11.25" customHeight="1">
      <c r="A593" s="90"/>
      <c r="B593" s="85"/>
      <c r="C593" s="334"/>
      <c r="D593" s="88"/>
      <c r="E593" s="89"/>
      <c r="F593" s="89"/>
    </row>
    <row r="594" spans="1:6" ht="11.25" customHeight="1">
      <c r="A594" s="90"/>
      <c r="B594" s="85"/>
      <c r="C594" s="334"/>
      <c r="D594" s="88"/>
      <c r="E594" s="89"/>
      <c r="F594" s="89"/>
    </row>
    <row r="595" spans="1:6" ht="11.25" customHeight="1">
      <c r="A595" s="90"/>
      <c r="B595" s="85"/>
      <c r="C595" s="334"/>
      <c r="D595" s="88"/>
      <c r="E595" s="89"/>
      <c r="F595" s="89"/>
    </row>
    <row r="596" spans="1:6" ht="11.25" customHeight="1">
      <c r="A596" s="90"/>
      <c r="B596" s="85"/>
      <c r="C596" s="334"/>
      <c r="D596" s="88"/>
      <c r="E596" s="89"/>
      <c r="F596" s="89"/>
    </row>
    <row r="597" spans="1:6" ht="11.25" customHeight="1">
      <c r="A597" s="90"/>
      <c r="B597" s="85"/>
      <c r="C597" s="334"/>
      <c r="D597" s="88"/>
      <c r="E597" s="89"/>
      <c r="F597" s="89"/>
    </row>
    <row r="598" spans="1:6" ht="11.25" customHeight="1">
      <c r="A598" s="90"/>
      <c r="B598" s="85"/>
      <c r="C598" s="334"/>
      <c r="D598" s="88"/>
      <c r="E598" s="89"/>
      <c r="F598" s="89"/>
    </row>
    <row r="599" spans="1:6" ht="11.25" customHeight="1">
      <c r="A599" s="90"/>
      <c r="B599" s="396"/>
      <c r="C599" s="400"/>
      <c r="D599" s="251"/>
      <c r="E599" s="252"/>
      <c r="F599" s="252"/>
    </row>
    <row r="600" spans="1:6" s="559" customFormat="1" ht="11.25" customHeight="1">
      <c r="A600" s="90"/>
      <c r="B600" s="562"/>
      <c r="C600" s="400"/>
      <c r="D600" s="251"/>
      <c r="E600" s="252"/>
      <c r="F600" s="252"/>
    </row>
    <row r="601" spans="1:6" s="559" customFormat="1" ht="11.25" customHeight="1" thickBot="1">
      <c r="A601" s="90"/>
      <c r="B601" s="562"/>
      <c r="C601" s="400"/>
      <c r="D601" s="251"/>
      <c r="E601" s="252"/>
      <c r="F601" s="252"/>
    </row>
    <row r="602" spans="1:6" s="559" customFormat="1" ht="51.75" thickBot="1">
      <c r="A602" s="607" t="s">
        <v>1010</v>
      </c>
      <c r="B602" s="628" t="s">
        <v>1011</v>
      </c>
      <c r="C602" s="629"/>
      <c r="D602" s="630"/>
      <c r="E602" s="631"/>
      <c r="F602" s="632" t="s">
        <v>44</v>
      </c>
    </row>
    <row r="603" spans="1:6" s="559" customFormat="1" ht="13.5" thickBot="1">
      <c r="A603" s="624" t="s">
        <v>1012</v>
      </c>
      <c r="B603" s="624" t="s">
        <v>1015</v>
      </c>
      <c r="C603" s="624" t="s">
        <v>54</v>
      </c>
      <c r="D603" s="626">
        <v>0.56000000000000005</v>
      </c>
      <c r="E603" s="624">
        <v>11.9</v>
      </c>
      <c r="F603" s="624">
        <f t="shared" ref="F603:F607" si="26">D603*E603</f>
        <v>6.6640000000000006</v>
      </c>
    </row>
    <row r="604" spans="1:6" s="559" customFormat="1" ht="26.25" thickBot="1">
      <c r="A604" s="624" t="s">
        <v>1013</v>
      </c>
      <c r="B604" s="624" t="s">
        <v>1016</v>
      </c>
      <c r="C604" s="624" t="s">
        <v>54</v>
      </c>
      <c r="D604" s="626">
        <v>1</v>
      </c>
      <c r="E604" s="626">
        <v>204.47</v>
      </c>
      <c r="F604" s="626">
        <f t="shared" si="26"/>
        <v>204.47</v>
      </c>
    </row>
    <row r="605" spans="1:6" s="559" customFormat="1" ht="39" thickBot="1">
      <c r="A605" s="624" t="s">
        <v>1014</v>
      </c>
      <c r="B605" s="624" t="s">
        <v>1017</v>
      </c>
      <c r="C605" s="624" t="s">
        <v>54</v>
      </c>
      <c r="D605" s="626">
        <v>7.3</v>
      </c>
      <c r="E605" s="626">
        <v>0.06</v>
      </c>
      <c r="F605" s="626">
        <f t="shared" si="26"/>
        <v>0.438</v>
      </c>
    </row>
    <row r="606" spans="1:6" s="559" customFormat="1" ht="13.5" thickBot="1">
      <c r="A606" s="624" t="s">
        <v>841</v>
      </c>
      <c r="B606" s="624" t="s">
        <v>602</v>
      </c>
      <c r="C606" s="624" t="s">
        <v>137</v>
      </c>
      <c r="D606" s="626">
        <v>1.6990000000000001</v>
      </c>
      <c r="E606" s="633">
        <f>$F$1394</f>
        <v>11.676256818181818</v>
      </c>
      <c r="F606" s="626">
        <f t="shared" si="26"/>
        <v>19.837960334090909</v>
      </c>
    </row>
    <row r="607" spans="1:6" s="559" customFormat="1" ht="13.5" thickBot="1">
      <c r="A607" s="624" t="s">
        <v>840</v>
      </c>
      <c r="B607" s="624" t="s">
        <v>661</v>
      </c>
      <c r="C607" s="624" t="s">
        <v>137</v>
      </c>
      <c r="D607" s="626">
        <v>3.3969999999999998</v>
      </c>
      <c r="E607" s="633">
        <f>$F$1411</f>
        <v>15.293393954545452</v>
      </c>
      <c r="F607" s="626">
        <f t="shared" si="26"/>
        <v>51.951659263590898</v>
      </c>
    </row>
    <row r="608" spans="1:6" s="559" customFormat="1" ht="12.75">
      <c r="A608" s="583"/>
      <c r="B608" s="584"/>
      <c r="C608" s="584"/>
      <c r="D608" s="585"/>
      <c r="E608" s="585"/>
      <c r="F608" s="596"/>
    </row>
    <row r="609" spans="1:6" s="559" customFormat="1" ht="12.75">
      <c r="A609" s="583"/>
      <c r="B609" s="584"/>
      <c r="C609" s="584"/>
      <c r="D609" s="585"/>
      <c r="E609" s="585"/>
      <c r="F609" s="596"/>
    </row>
    <row r="610" spans="1:6" s="559" customFormat="1" ht="11.25" customHeight="1">
      <c r="A610" s="131"/>
      <c r="B610" s="131"/>
      <c r="C610" s="554"/>
      <c r="D610" s="556"/>
      <c r="E610" s="556"/>
      <c r="F610" s="110"/>
    </row>
    <row r="611" spans="1:6" s="559" customFormat="1" ht="11.25" customHeight="1">
      <c r="A611" s="90"/>
      <c r="B611" s="598"/>
      <c r="C611" s="397" t="s">
        <v>64</v>
      </c>
      <c r="D611" s="247"/>
      <c r="E611" s="248"/>
      <c r="F611" s="249">
        <f>SUM(F603:F607)</f>
        <v>283.36161959768179</v>
      </c>
    </row>
    <row r="612" spans="1:6" s="559" customFormat="1" ht="11.25" customHeight="1">
      <c r="A612" s="90"/>
      <c r="B612" s="598"/>
      <c r="C612" s="397" t="s">
        <v>68</v>
      </c>
      <c r="D612" s="247"/>
      <c r="E612" s="248"/>
      <c r="F612" s="249">
        <f>SUM(F606:F607)</f>
        <v>71.789619597681806</v>
      </c>
    </row>
    <row r="613" spans="1:6" s="559" customFormat="1" ht="11.25" customHeight="1">
      <c r="A613" s="90"/>
      <c r="B613" s="598"/>
      <c r="C613" s="398" t="s">
        <v>72</v>
      </c>
      <c r="D613" s="247"/>
      <c r="E613" s="250">
        <f>INSUMOS!$C$10</f>
        <v>0.87849999999999995</v>
      </c>
      <c r="F613" s="249"/>
    </row>
    <row r="614" spans="1:6" s="559" customFormat="1" ht="11.25" customHeight="1">
      <c r="A614" s="292"/>
      <c r="B614" s="598"/>
      <c r="C614" s="399" t="s">
        <v>76</v>
      </c>
      <c r="D614" s="251"/>
      <c r="E614" s="252"/>
      <c r="F614" s="253">
        <f>SUM(F611:F613)</f>
        <v>355.15123919536359</v>
      </c>
    </row>
    <row r="615" spans="1:6" s="559" customFormat="1" ht="11.25" customHeight="1">
      <c r="A615" s="90"/>
      <c r="B615" s="598"/>
      <c r="C615" s="397" t="s">
        <v>9</v>
      </c>
      <c r="D615" s="247"/>
      <c r="E615" s="250">
        <f>INSUMOS!$C$11</f>
        <v>0.2487</v>
      </c>
      <c r="F615" s="249">
        <f>E615*F614</f>
        <v>88.326113187886932</v>
      </c>
    </row>
    <row r="616" spans="1:6" s="559" customFormat="1" ht="11.25" customHeight="1" thickBot="1">
      <c r="A616" s="90"/>
      <c r="B616" s="599"/>
      <c r="C616" s="402" t="s">
        <v>83</v>
      </c>
      <c r="D616" s="254"/>
      <c r="E616" s="255"/>
      <c r="F616" s="256">
        <f>ROUND(SUM(F614:F615),2)</f>
        <v>443.48</v>
      </c>
    </row>
    <row r="617" spans="1:6" s="559" customFormat="1" ht="11.25" customHeight="1">
      <c r="A617" s="90"/>
      <c r="B617" s="562"/>
      <c r="C617" s="400"/>
      <c r="D617" s="251"/>
      <c r="E617" s="252"/>
      <c r="F617" s="252"/>
    </row>
    <row r="618" spans="1:6" s="559" customFormat="1" ht="11.25" customHeight="1">
      <c r="A618" s="90"/>
      <c r="B618" s="562"/>
      <c r="C618" s="400"/>
      <c r="D618" s="251"/>
      <c r="E618" s="252"/>
      <c r="F618" s="252"/>
    </row>
    <row r="619" spans="1:6" s="559" customFormat="1" ht="11.25" customHeight="1">
      <c r="A619" s="90"/>
      <c r="B619" s="562"/>
      <c r="C619" s="400"/>
      <c r="D619" s="251"/>
      <c r="E619" s="252"/>
      <c r="F619" s="252"/>
    </row>
    <row r="620" spans="1:6" s="559" customFormat="1" ht="11.25" customHeight="1">
      <c r="A620" s="90"/>
      <c r="B620" s="562"/>
      <c r="C620" s="400"/>
      <c r="D620" s="251"/>
      <c r="E620" s="252"/>
      <c r="F620" s="252"/>
    </row>
    <row r="621" spans="1:6" s="559" customFormat="1" ht="11.25" customHeight="1">
      <c r="A621" s="90"/>
      <c r="B621" s="562"/>
      <c r="C621" s="400"/>
      <c r="D621" s="251"/>
      <c r="E621" s="252"/>
      <c r="F621" s="252"/>
    </row>
    <row r="622" spans="1:6" s="112" customFormat="1" ht="11.25" customHeight="1">
      <c r="A622" s="90"/>
      <c r="B622" s="85"/>
      <c r="C622" s="334"/>
      <c r="D622" s="88"/>
      <c r="E622" s="89"/>
      <c r="F622" s="89"/>
    </row>
    <row r="623" spans="1:6" s="112" customFormat="1" ht="11.25" customHeight="1">
      <c r="A623" s="90"/>
      <c r="B623" s="85"/>
      <c r="C623" s="334"/>
      <c r="D623" s="88"/>
      <c r="E623" s="89"/>
      <c r="F623" s="89"/>
    </row>
    <row r="624" spans="1:6" s="112" customFormat="1" ht="11.25" customHeight="1">
      <c r="A624" s="90"/>
      <c r="B624" s="85"/>
      <c r="C624" s="334"/>
      <c r="D624" s="88"/>
      <c r="E624" s="89"/>
      <c r="F624" s="89"/>
    </row>
    <row r="625" spans="1:6" s="112" customFormat="1" ht="11.25" customHeight="1">
      <c r="A625" s="90"/>
      <c r="B625" s="85"/>
      <c r="C625" s="334"/>
      <c r="D625" s="88"/>
      <c r="E625" s="89"/>
      <c r="F625" s="89"/>
    </row>
    <row r="626" spans="1:6" s="668" customFormat="1" ht="11.25" customHeight="1">
      <c r="A626" s="90"/>
      <c r="B626" s="85"/>
      <c r="C626" s="334"/>
      <c r="D626" s="88"/>
      <c r="E626" s="89"/>
      <c r="F626" s="89"/>
    </row>
    <row r="627" spans="1:6" s="668" customFormat="1" ht="11.25" customHeight="1" thickBot="1">
      <c r="A627" s="90"/>
      <c r="B627" s="85"/>
      <c r="C627" s="334"/>
      <c r="D627" s="88"/>
      <c r="E627" s="89"/>
      <c r="F627" s="89"/>
    </row>
    <row r="628" spans="1:6" s="668" customFormat="1" ht="64.5" customHeight="1">
      <c r="A628" s="621" t="s">
        <v>1072</v>
      </c>
      <c r="B628" s="732" t="s">
        <v>1073</v>
      </c>
      <c r="C628" s="733"/>
      <c r="D628" s="734"/>
      <c r="E628" s="735"/>
      <c r="F628" s="736" t="s">
        <v>44</v>
      </c>
    </row>
    <row r="629" spans="1:6" s="668" customFormat="1" ht="27.75" customHeight="1">
      <c r="A629" s="737" t="s">
        <v>1075</v>
      </c>
      <c r="B629" s="737" t="s">
        <v>1074</v>
      </c>
      <c r="C629" s="738" t="s">
        <v>58</v>
      </c>
      <c r="D629" s="739">
        <v>0.28999999999999998</v>
      </c>
      <c r="E629" s="739">
        <v>31.79</v>
      </c>
      <c r="F629" s="740">
        <f t="shared" ref="F629:F641" si="27">D629*E629</f>
        <v>9.2190999999999992</v>
      </c>
    </row>
    <row r="630" spans="1:6" s="668" customFormat="1" ht="22.5" customHeight="1">
      <c r="A630" s="737" t="s">
        <v>1077</v>
      </c>
      <c r="B630" s="737" t="s">
        <v>1076</v>
      </c>
      <c r="C630" s="738" t="s">
        <v>137</v>
      </c>
      <c r="D630" s="739">
        <v>2</v>
      </c>
      <c r="E630" s="596">
        <f>F1411</f>
        <v>15.293393954545452</v>
      </c>
      <c r="F630" s="741">
        <f t="shared" si="27"/>
        <v>30.586787909090905</v>
      </c>
    </row>
    <row r="631" spans="1:6" s="668" customFormat="1" ht="22.5" customHeight="1">
      <c r="A631" s="737" t="s">
        <v>1078</v>
      </c>
      <c r="B631" s="737" t="s">
        <v>1052</v>
      </c>
      <c r="C631" s="738" t="s">
        <v>137</v>
      </c>
      <c r="D631" s="739">
        <v>2</v>
      </c>
      <c r="E631" s="596">
        <f>F1394</f>
        <v>11.676256818181818</v>
      </c>
      <c r="F631" s="741">
        <f t="shared" si="27"/>
        <v>23.352513636363636</v>
      </c>
    </row>
    <row r="632" spans="1:6" s="668" customFormat="1" ht="18.75" customHeight="1">
      <c r="A632" s="737" t="s">
        <v>1080</v>
      </c>
      <c r="B632" s="737" t="s">
        <v>1079</v>
      </c>
      <c r="C632" s="738" t="s">
        <v>19</v>
      </c>
      <c r="D632" s="739">
        <v>2.88</v>
      </c>
      <c r="E632" s="739">
        <v>17.899999999999999</v>
      </c>
      <c r="F632" s="741">
        <f t="shared" si="27"/>
        <v>51.551999999999992</v>
      </c>
    </row>
    <row r="633" spans="1:6" s="668" customFormat="1" ht="27.75" customHeight="1" thickBot="1">
      <c r="A633" s="737" t="s">
        <v>1082</v>
      </c>
      <c r="B633" s="737" t="s">
        <v>1081</v>
      </c>
      <c r="C633" s="738" t="s">
        <v>58</v>
      </c>
      <c r="D633" s="739">
        <v>1.18</v>
      </c>
      <c r="E633" s="739">
        <v>14.04</v>
      </c>
      <c r="F633" s="742">
        <f t="shared" si="27"/>
        <v>16.5672</v>
      </c>
    </row>
    <row r="634" spans="1:6" s="668" customFormat="1" ht="11.25" customHeight="1" thickBot="1">
      <c r="A634" s="737" t="s">
        <v>1084</v>
      </c>
      <c r="B634" s="737" t="s">
        <v>1083</v>
      </c>
      <c r="C634" s="738" t="s">
        <v>44</v>
      </c>
      <c r="D634" s="739">
        <v>0.25</v>
      </c>
      <c r="E634" s="739">
        <v>171.08</v>
      </c>
      <c r="F634" s="742">
        <f t="shared" si="27"/>
        <v>42.77</v>
      </c>
    </row>
    <row r="635" spans="1:6" s="668" customFormat="1" ht="11.25" customHeight="1" thickBot="1">
      <c r="A635" s="737" t="s">
        <v>1086</v>
      </c>
      <c r="B635" s="737" t="s">
        <v>1085</v>
      </c>
      <c r="C635" s="738" t="s">
        <v>19</v>
      </c>
      <c r="D635" s="739">
        <v>16.350000000000001</v>
      </c>
      <c r="E635" s="739">
        <v>8.31</v>
      </c>
      <c r="F635" s="742">
        <f t="shared" si="27"/>
        <v>135.86850000000001</v>
      </c>
    </row>
    <row r="636" spans="1:6" s="668" customFormat="1" ht="11.25" customHeight="1" thickBot="1">
      <c r="A636" s="737" t="s">
        <v>1088</v>
      </c>
      <c r="B636" s="737" t="s">
        <v>1087</v>
      </c>
      <c r="C636" s="738" t="s">
        <v>19</v>
      </c>
      <c r="D636" s="739">
        <v>5.44</v>
      </c>
      <c r="E636" s="739">
        <v>5.55</v>
      </c>
      <c r="F636" s="742">
        <f t="shared" si="27"/>
        <v>30.192</v>
      </c>
    </row>
    <row r="637" spans="1:6" s="668" customFormat="1" ht="11.25" customHeight="1" thickBot="1">
      <c r="A637" s="737" t="s">
        <v>1090</v>
      </c>
      <c r="B637" s="737" t="s">
        <v>1089</v>
      </c>
      <c r="C637" s="738" t="s">
        <v>751</v>
      </c>
      <c r="D637" s="739">
        <v>7.4999999999999997E-3</v>
      </c>
      <c r="E637" s="739">
        <v>394.23</v>
      </c>
      <c r="F637" s="742">
        <f t="shared" si="27"/>
        <v>2.956725</v>
      </c>
    </row>
    <row r="638" spans="1:6" s="668" customFormat="1" ht="11.25" customHeight="1" thickBot="1">
      <c r="A638" s="737" t="s">
        <v>1092</v>
      </c>
      <c r="B638" s="737" t="s">
        <v>1091</v>
      </c>
      <c r="C638" s="738" t="s">
        <v>54</v>
      </c>
      <c r="D638" s="739">
        <v>2</v>
      </c>
      <c r="E638" s="739">
        <v>3.89</v>
      </c>
      <c r="F638" s="742">
        <f t="shared" si="27"/>
        <v>7.78</v>
      </c>
    </row>
    <row r="639" spans="1:6" s="668" customFormat="1" ht="11.25" customHeight="1" thickBot="1">
      <c r="A639" s="737" t="s">
        <v>1094</v>
      </c>
      <c r="B639" s="737" t="s">
        <v>1093</v>
      </c>
      <c r="C639" s="738" t="s">
        <v>54</v>
      </c>
      <c r="D639" s="739">
        <v>1</v>
      </c>
      <c r="E639" s="739">
        <v>15.29</v>
      </c>
      <c r="F639" s="742">
        <f t="shared" si="27"/>
        <v>15.29</v>
      </c>
    </row>
    <row r="640" spans="1:6" s="668" customFormat="1" ht="11.25" customHeight="1" thickBot="1">
      <c r="A640" s="737" t="s">
        <v>1096</v>
      </c>
      <c r="B640" s="737" t="s">
        <v>1095</v>
      </c>
      <c r="C640" s="738" t="s">
        <v>137</v>
      </c>
      <c r="D640" s="739">
        <v>2</v>
      </c>
      <c r="E640" s="739">
        <v>2.97</v>
      </c>
      <c r="F640" s="742">
        <f t="shared" si="27"/>
        <v>5.94</v>
      </c>
    </row>
    <row r="641" spans="1:6" s="668" customFormat="1" ht="11.25" customHeight="1" thickBot="1">
      <c r="A641" s="737" t="s">
        <v>1098</v>
      </c>
      <c r="B641" s="737" t="s">
        <v>1097</v>
      </c>
      <c r="C641" s="738" t="s">
        <v>137</v>
      </c>
      <c r="D641" s="739">
        <v>2</v>
      </c>
      <c r="E641" s="739">
        <v>2.82</v>
      </c>
      <c r="F641" s="742">
        <f t="shared" si="27"/>
        <v>5.64</v>
      </c>
    </row>
    <row r="642" spans="1:6" s="668" customFormat="1" ht="11.25" customHeight="1">
      <c r="A642" s="131"/>
      <c r="B642" s="131"/>
      <c r="C642" s="554"/>
      <c r="D642" s="556"/>
      <c r="E642" s="556"/>
      <c r="F642" s="110"/>
    </row>
    <row r="643" spans="1:6" s="668" customFormat="1" ht="11.25" customHeight="1">
      <c r="A643" s="90"/>
      <c r="B643" s="598"/>
      <c r="C643" s="397" t="s">
        <v>64</v>
      </c>
      <c r="D643" s="247"/>
      <c r="E643" s="248"/>
      <c r="F643" s="249">
        <f>F629+F632+F633+F634+F635+F636+F637+F638+F639+F640+F641</f>
        <v>323.77552499999996</v>
      </c>
    </row>
    <row r="644" spans="1:6" s="668" customFormat="1" ht="11.25" customHeight="1">
      <c r="A644" s="90"/>
      <c r="B644" s="598"/>
      <c r="C644" s="397" t="s">
        <v>68</v>
      </c>
      <c r="D644" s="247"/>
      <c r="E644" s="248"/>
      <c r="F644" s="249">
        <f>F630+F631</f>
        <v>53.939301545454541</v>
      </c>
    </row>
    <row r="645" spans="1:6" s="668" customFormat="1" ht="11.25" customHeight="1">
      <c r="A645" s="90"/>
      <c r="B645" s="598"/>
      <c r="C645" s="398" t="s">
        <v>72</v>
      </c>
      <c r="D645" s="247"/>
      <c r="E645" s="250">
        <f>INSUMOS!$C$10</f>
        <v>0.87849999999999995</v>
      </c>
      <c r="F645" s="249"/>
    </row>
    <row r="646" spans="1:6" s="668" customFormat="1" ht="11.25" customHeight="1">
      <c r="A646" s="292"/>
      <c r="B646" s="598"/>
      <c r="C646" s="399" t="s">
        <v>76</v>
      </c>
      <c r="D646" s="251"/>
      <c r="E646" s="252"/>
      <c r="F646" s="253">
        <f>SUM(F643:F645)</f>
        <v>377.71482654545451</v>
      </c>
    </row>
    <row r="647" spans="1:6" s="668" customFormat="1" ht="11.25" customHeight="1">
      <c r="A647" s="90"/>
      <c r="B647" s="598"/>
      <c r="C647" s="397" t="s">
        <v>9</v>
      </c>
      <c r="D647" s="247"/>
      <c r="E647" s="250">
        <f>INSUMOS!$C$11</f>
        <v>0.2487</v>
      </c>
      <c r="F647" s="249">
        <f>E647*F646</f>
        <v>93.93767736185454</v>
      </c>
    </row>
    <row r="648" spans="1:6" s="668" customFormat="1" ht="11.25" customHeight="1" thickBot="1">
      <c r="A648" s="90"/>
      <c r="B648" s="599"/>
      <c r="C648" s="402" t="s">
        <v>83</v>
      </c>
      <c r="D648" s="254"/>
      <c r="E648" s="255"/>
      <c r="F648" s="256">
        <f>ROUND(SUM(F646:F647),2)</f>
        <v>471.65</v>
      </c>
    </row>
    <row r="649" spans="1:6" s="668" customFormat="1" ht="11.25" customHeight="1">
      <c r="A649" s="90"/>
      <c r="B649" s="85"/>
      <c r="C649" s="334"/>
      <c r="D649" s="88"/>
      <c r="E649" s="89"/>
      <c r="F649" s="89"/>
    </row>
    <row r="650" spans="1:6" s="112" customFormat="1" ht="11.25" customHeight="1" thickBot="1">
      <c r="A650" s="90"/>
      <c r="B650" s="85"/>
      <c r="C650" s="334"/>
      <c r="D650" s="88"/>
      <c r="E650" s="89"/>
      <c r="F650" s="89"/>
    </row>
    <row r="651" spans="1:6" s="112" customFormat="1" ht="100.5" customHeight="1" thickBot="1">
      <c r="A651" s="268" t="s">
        <v>533</v>
      </c>
      <c r="B651" s="317">
        <v>90844</v>
      </c>
      <c r="C651" s="344"/>
      <c r="D651" s="269"/>
      <c r="E651" s="270"/>
      <c r="F651" s="271" t="s">
        <v>44</v>
      </c>
    </row>
    <row r="652" spans="1:6" s="112" customFormat="1" ht="54" customHeight="1">
      <c r="A652" s="217" t="s">
        <v>534</v>
      </c>
      <c r="B652" s="272" t="s">
        <v>536</v>
      </c>
      <c r="C652" s="336" t="s">
        <v>54</v>
      </c>
      <c r="D652" s="161">
        <v>1</v>
      </c>
      <c r="E652" s="159">
        <v>180.23</v>
      </c>
      <c r="F652" s="159">
        <f t="shared" ref="F652:F656" si="28">D652*E652</f>
        <v>180.23</v>
      </c>
    </row>
    <row r="653" spans="1:6" s="112" customFormat="1" ht="66" customHeight="1">
      <c r="A653" s="743" t="s">
        <v>537</v>
      </c>
      <c r="B653" s="272" t="s">
        <v>538</v>
      </c>
      <c r="C653" s="272" t="s">
        <v>54</v>
      </c>
      <c r="D653" s="182">
        <v>1</v>
      </c>
      <c r="E653" s="181">
        <v>302.39</v>
      </c>
      <c r="F653" s="181">
        <f t="shared" si="28"/>
        <v>302.39</v>
      </c>
    </row>
    <row r="654" spans="1:6" s="112" customFormat="1" ht="47.25" customHeight="1">
      <c r="A654" s="743" t="s">
        <v>539</v>
      </c>
      <c r="B654" s="272" t="s">
        <v>540</v>
      </c>
      <c r="C654" s="272" t="s">
        <v>54</v>
      </c>
      <c r="D654" s="182">
        <v>2</v>
      </c>
      <c r="E654" s="181">
        <v>28.28</v>
      </c>
      <c r="F654" s="181">
        <f t="shared" si="28"/>
        <v>56.56</v>
      </c>
    </row>
    <row r="655" spans="1:6" s="112" customFormat="1" ht="69" customHeight="1">
      <c r="A655" s="743" t="s">
        <v>541</v>
      </c>
      <c r="B655" s="272" t="s">
        <v>542</v>
      </c>
      <c r="C655" s="272" t="s">
        <v>54</v>
      </c>
      <c r="D655" s="182">
        <v>1</v>
      </c>
      <c r="E655" s="181">
        <v>88.39</v>
      </c>
      <c r="F655" s="181">
        <f t="shared" si="28"/>
        <v>88.39</v>
      </c>
    </row>
    <row r="656" spans="1:6" s="112" customFormat="1" ht="30.75" customHeight="1" thickBot="1">
      <c r="A656" s="743" t="s">
        <v>1099</v>
      </c>
      <c r="B656" s="744" t="s">
        <v>1100</v>
      </c>
      <c r="C656" s="337" t="s">
        <v>46</v>
      </c>
      <c r="D656" s="258">
        <f>0.9*2.1</f>
        <v>1.8900000000000001</v>
      </c>
      <c r="E656" s="259">
        <v>69.81</v>
      </c>
      <c r="F656" s="259">
        <f t="shared" si="28"/>
        <v>131.9409</v>
      </c>
    </row>
    <row r="657" spans="1:6" s="112" customFormat="1" ht="11.25" customHeight="1">
      <c r="A657" s="289"/>
      <c r="B657" s="386"/>
      <c r="C657" s="367" t="s">
        <v>64</v>
      </c>
      <c r="D657" s="260"/>
      <c r="E657" s="167"/>
      <c r="F657" s="261">
        <f>F652+F653+F654+F656</f>
        <v>671.12090000000012</v>
      </c>
    </row>
    <row r="658" spans="1:6" s="112" customFormat="1" ht="11.25" customHeight="1">
      <c r="A658" s="289"/>
      <c r="B658" s="387"/>
      <c r="C658" s="368" t="s">
        <v>543</v>
      </c>
      <c r="D658" s="162"/>
      <c r="E658" s="163"/>
      <c r="F658" s="262">
        <f>F657/(0.9*2.1)+F655</f>
        <v>443.48042328042328</v>
      </c>
    </row>
    <row r="659" spans="1:6" s="112" customFormat="1" ht="11.25" customHeight="1">
      <c r="A659" s="289"/>
      <c r="B659" s="387"/>
      <c r="C659" s="368" t="s">
        <v>68</v>
      </c>
      <c r="D659" s="162"/>
      <c r="E659" s="163"/>
      <c r="F659" s="262">
        <v>0</v>
      </c>
    </row>
    <row r="660" spans="1:6" s="112" customFormat="1" ht="11.25" customHeight="1">
      <c r="A660" s="290"/>
      <c r="B660" s="388"/>
      <c r="C660" s="369" t="s">
        <v>72</v>
      </c>
      <c r="D660" s="162"/>
      <c r="E660" s="164">
        <f>INSUMOS!$C$10</f>
        <v>0.87849999999999995</v>
      </c>
      <c r="F660" s="262">
        <f>E660*F659</f>
        <v>0</v>
      </c>
    </row>
    <row r="661" spans="1:6" s="112" customFormat="1" ht="11.25" customHeight="1">
      <c r="A661" s="289"/>
      <c r="B661" s="387"/>
      <c r="C661" s="370" t="s">
        <v>76</v>
      </c>
      <c r="D661" s="165"/>
      <c r="E661" s="166"/>
      <c r="F661" s="263">
        <f>F658</f>
        <v>443.48042328042328</v>
      </c>
    </row>
    <row r="662" spans="1:6" s="112" customFormat="1" ht="11.25" customHeight="1">
      <c r="A662" s="289"/>
      <c r="B662" s="387"/>
      <c r="C662" s="368" t="s">
        <v>9</v>
      </c>
      <c r="D662" s="162"/>
      <c r="E662" s="164">
        <f>INSUMOS!$C$11</f>
        <v>0.2487</v>
      </c>
      <c r="F662" s="262">
        <f>E662*F661</f>
        <v>110.29358126984127</v>
      </c>
    </row>
    <row r="663" spans="1:6" s="112" customFormat="1" ht="11.25" customHeight="1" thickBot="1">
      <c r="A663" s="289"/>
      <c r="B663" s="389"/>
      <c r="C663" s="371" t="s">
        <v>83</v>
      </c>
      <c r="D663" s="264"/>
      <c r="E663" s="265"/>
      <c r="F663" s="266">
        <f>ROUND(SUM(F661:F662),2)</f>
        <v>553.77</v>
      </c>
    </row>
    <row r="664" spans="1:6" s="112" customFormat="1" ht="11.25" customHeight="1">
      <c r="A664" s="90"/>
      <c r="B664" s="85"/>
      <c r="C664" s="334"/>
      <c r="D664" s="88"/>
      <c r="E664" s="89"/>
      <c r="F664" s="89"/>
    </row>
    <row r="665" spans="1:6" s="112" customFormat="1" ht="11.25" customHeight="1">
      <c r="A665" s="90"/>
      <c r="B665" s="85"/>
      <c r="C665" s="334"/>
      <c r="D665" s="88"/>
      <c r="E665" s="89"/>
      <c r="F665" s="89"/>
    </row>
    <row r="666" spans="1:6" s="112" customFormat="1" ht="11.25" customHeight="1">
      <c r="A666" s="90"/>
      <c r="B666" s="85"/>
      <c r="C666" s="334"/>
      <c r="D666" s="88"/>
      <c r="E666" s="89"/>
      <c r="F666" s="89"/>
    </row>
    <row r="667" spans="1:6" s="112" customFormat="1" ht="11.25" customHeight="1">
      <c r="A667" s="90"/>
      <c r="B667" s="85"/>
      <c r="C667" s="334"/>
      <c r="D667" s="88"/>
      <c r="E667" s="89"/>
      <c r="F667" s="89"/>
    </row>
    <row r="668" spans="1:6" s="112" customFormat="1" ht="11.25" customHeight="1">
      <c r="A668" s="90"/>
      <c r="B668" s="85"/>
      <c r="C668" s="334"/>
      <c r="D668" s="88"/>
      <c r="E668" s="89"/>
      <c r="F668" s="89"/>
    </row>
    <row r="669" spans="1:6" ht="11.25" customHeight="1">
      <c r="A669" s="90"/>
      <c r="B669" s="85"/>
      <c r="C669" s="334"/>
      <c r="D669" s="88"/>
      <c r="E669" s="89"/>
      <c r="F669" s="89"/>
    </row>
    <row r="670" spans="1:6" ht="11.25" customHeight="1">
      <c r="A670" s="90"/>
      <c r="B670" s="85"/>
      <c r="C670" s="334"/>
      <c r="D670" s="88"/>
      <c r="E670" s="89"/>
      <c r="F670" s="89"/>
    </row>
    <row r="671" spans="1:6" ht="11.25" customHeight="1">
      <c r="A671" s="90"/>
      <c r="B671" s="85"/>
      <c r="C671" s="334"/>
      <c r="D671" s="88"/>
      <c r="E671" s="89"/>
      <c r="F671" s="89"/>
    </row>
    <row r="672" spans="1:6" ht="11.25" customHeight="1" thickBot="1">
      <c r="A672" s="289"/>
      <c r="B672" s="315"/>
      <c r="C672" s="375"/>
      <c r="D672" s="165"/>
      <c r="E672" s="166"/>
      <c r="F672" s="166"/>
    </row>
    <row r="673" spans="1:6" ht="51" customHeight="1" thickBot="1">
      <c r="A673" s="229" t="s">
        <v>738</v>
      </c>
      <c r="B673" s="318" t="s">
        <v>546</v>
      </c>
      <c r="C673" s="376"/>
      <c r="D673" s="233"/>
      <c r="E673" s="234"/>
      <c r="F673" s="235" t="s">
        <v>38</v>
      </c>
    </row>
    <row r="674" spans="1:6" ht="29.25" customHeight="1">
      <c r="A674" s="273" t="s">
        <v>246</v>
      </c>
      <c r="B674" s="230" t="s">
        <v>248</v>
      </c>
      <c r="C674" s="345" t="s">
        <v>249</v>
      </c>
      <c r="D674" s="231">
        <v>0.5</v>
      </c>
      <c r="E674" s="232">
        <f>F1411</f>
        <v>15.293393954545452</v>
      </c>
      <c r="F674" s="232">
        <f t="shared" ref="F674:F678" si="29">D674*E674</f>
        <v>7.6466969772727262</v>
      </c>
    </row>
    <row r="675" spans="1:6" ht="23.25" customHeight="1">
      <c r="A675" s="226" t="s">
        <v>658</v>
      </c>
      <c r="B675" s="227" t="s">
        <v>602</v>
      </c>
      <c r="C675" s="346" t="s">
        <v>137</v>
      </c>
      <c r="D675" s="224">
        <v>0.5</v>
      </c>
      <c r="E675" s="228">
        <f>$F$1394</f>
        <v>11.676256818181818</v>
      </c>
      <c r="F675" s="225">
        <f t="shared" si="29"/>
        <v>5.8381284090909089</v>
      </c>
    </row>
    <row r="676" spans="1:6" ht="23.25" customHeight="1">
      <c r="A676" s="274" t="s">
        <v>259</v>
      </c>
      <c r="B676" s="223" t="s">
        <v>260</v>
      </c>
      <c r="C676" s="347" t="s">
        <v>261</v>
      </c>
      <c r="D676" s="224">
        <v>0.1</v>
      </c>
      <c r="E676" s="225">
        <v>15.38</v>
      </c>
      <c r="F676" s="225">
        <f t="shared" si="29"/>
        <v>1.5380000000000003</v>
      </c>
    </row>
    <row r="677" spans="1:6" ht="24.75" customHeight="1">
      <c r="A677" s="274" t="s">
        <v>266</v>
      </c>
      <c r="B677" s="223" t="s">
        <v>267</v>
      </c>
      <c r="C677" s="347" t="s">
        <v>261</v>
      </c>
      <c r="D677" s="224">
        <v>1.5</v>
      </c>
      <c r="E677" s="225">
        <v>0.31</v>
      </c>
      <c r="F677" s="225">
        <f t="shared" si="29"/>
        <v>0.46499999999999997</v>
      </c>
    </row>
    <row r="678" spans="1:6" ht="48.75" customHeight="1" thickBot="1">
      <c r="A678" s="274" t="s">
        <v>272</v>
      </c>
      <c r="B678" s="405" t="s">
        <v>283</v>
      </c>
      <c r="C678" s="406" t="s">
        <v>46</v>
      </c>
      <c r="D678" s="407">
        <v>1.1000000000000001</v>
      </c>
      <c r="E678" s="408">
        <v>7.1</v>
      </c>
      <c r="F678" s="408">
        <f t="shared" si="29"/>
        <v>7.8100000000000005</v>
      </c>
    </row>
    <row r="679" spans="1:6" ht="11.25" customHeight="1">
      <c r="A679" s="293"/>
      <c r="B679" s="409"/>
      <c r="C679" s="410" t="s">
        <v>64</v>
      </c>
      <c r="D679" s="411"/>
      <c r="E679" s="412"/>
      <c r="F679" s="413">
        <f>F676+F677+F678</f>
        <v>9.8130000000000006</v>
      </c>
    </row>
    <row r="680" spans="1:6" ht="11.25" customHeight="1">
      <c r="A680" s="293"/>
      <c r="B680" s="414"/>
      <c r="C680" s="377" t="s">
        <v>68</v>
      </c>
      <c r="D680" s="149"/>
      <c r="E680" s="147"/>
      <c r="F680" s="415">
        <f>F674+F675</f>
        <v>13.484825386363635</v>
      </c>
    </row>
    <row r="681" spans="1:6" ht="11.25" customHeight="1">
      <c r="A681" s="293"/>
      <c r="B681" s="414"/>
      <c r="C681" s="378" t="s">
        <v>72</v>
      </c>
      <c r="D681" s="149"/>
      <c r="E681" s="150"/>
      <c r="F681" s="415">
        <f>E681*F680</f>
        <v>0</v>
      </c>
    </row>
    <row r="682" spans="1:6" ht="11.25" customHeight="1">
      <c r="A682" s="294"/>
      <c r="B682" s="416"/>
      <c r="C682" s="379" t="s">
        <v>76</v>
      </c>
      <c r="D682" s="151"/>
      <c r="E682" s="148"/>
      <c r="F682" s="417">
        <f>SUM(F679:F681)</f>
        <v>23.297825386363634</v>
      </c>
    </row>
    <row r="683" spans="1:6" ht="11.25" customHeight="1">
      <c r="A683" s="293"/>
      <c r="B683" s="414"/>
      <c r="C683" s="377" t="s">
        <v>9</v>
      </c>
      <c r="D683" s="149"/>
      <c r="E683" s="150">
        <f>INSUMOS!$C$11</f>
        <v>0.2487</v>
      </c>
      <c r="F683" s="415">
        <f>E683*F682</f>
        <v>5.794169173588636</v>
      </c>
    </row>
    <row r="684" spans="1:6" ht="11.25" customHeight="1" thickBot="1">
      <c r="A684" s="293"/>
      <c r="B684" s="418"/>
      <c r="C684" s="419" t="s">
        <v>83</v>
      </c>
      <c r="D684" s="420"/>
      <c r="E684" s="421"/>
      <c r="F684" s="422">
        <f>ROUND(SUM(F682:F683),2)</f>
        <v>29.09</v>
      </c>
    </row>
    <row r="685" spans="1:6" ht="11.25" customHeight="1">
      <c r="A685" s="289"/>
      <c r="B685" s="315"/>
      <c r="C685" s="375"/>
      <c r="D685" s="165"/>
      <c r="E685" s="166"/>
      <c r="F685" s="166"/>
    </row>
    <row r="686" spans="1:6" s="537" customFormat="1" ht="11.25" customHeight="1">
      <c r="A686" s="289"/>
      <c r="B686" s="315"/>
      <c r="C686" s="375"/>
      <c r="D686" s="165"/>
      <c r="E686" s="166"/>
      <c r="F686" s="166"/>
    </row>
    <row r="687" spans="1:6" s="537" customFormat="1" ht="11.25" customHeight="1">
      <c r="A687" s="289"/>
      <c r="B687" s="315"/>
      <c r="C687" s="375"/>
      <c r="D687" s="165"/>
      <c r="E687" s="166"/>
      <c r="F687" s="166"/>
    </row>
    <row r="688" spans="1:6" s="537" customFormat="1" ht="11.25" customHeight="1">
      <c r="A688" s="289"/>
      <c r="B688" s="315"/>
      <c r="C688" s="375"/>
      <c r="D688" s="165"/>
      <c r="E688" s="166"/>
      <c r="F688" s="166"/>
    </row>
    <row r="689" spans="1:6" s="537" customFormat="1" ht="11.25" customHeight="1" thickBot="1">
      <c r="A689" s="544"/>
      <c r="B689" s="544"/>
      <c r="C689" s="544"/>
      <c r="D689" s="545"/>
      <c r="E689" s="545"/>
      <c r="F689" s="545"/>
    </row>
    <row r="690" spans="1:6" s="537" customFormat="1" ht="75.75" customHeight="1" thickBot="1">
      <c r="A690" s="549" t="s">
        <v>844</v>
      </c>
      <c r="B690" s="553" t="s">
        <v>845</v>
      </c>
      <c r="C690" s="550" t="s">
        <v>44</v>
      </c>
      <c r="D690" s="551"/>
      <c r="E690" s="551"/>
      <c r="F690" s="552"/>
    </row>
    <row r="691" spans="1:6" s="537" customFormat="1" ht="11.25" customHeight="1">
      <c r="A691" s="546"/>
      <c r="B691" s="545"/>
      <c r="C691" s="545"/>
      <c r="D691" s="545"/>
      <c r="E691" s="545"/>
      <c r="F691" s="545"/>
    </row>
    <row r="692" spans="1:6" s="537" customFormat="1" ht="11.25" customHeight="1">
      <c r="A692" s="903"/>
      <c r="B692" s="903"/>
      <c r="C692" s="903"/>
      <c r="D692" s="903"/>
      <c r="E692" s="903"/>
      <c r="F692" s="903"/>
    </row>
    <row r="693" spans="1:6" s="537" customFormat="1" ht="11.25" customHeight="1">
      <c r="A693" s="554" t="s">
        <v>836</v>
      </c>
      <c r="B693" s="554" t="s">
        <v>736</v>
      </c>
      <c r="C693" s="554" t="s">
        <v>21</v>
      </c>
      <c r="D693" s="554" t="s">
        <v>837</v>
      </c>
      <c r="E693" s="554" t="s">
        <v>838</v>
      </c>
      <c r="F693" s="554" t="s">
        <v>839</v>
      </c>
    </row>
    <row r="694" spans="1:6" s="537" customFormat="1" ht="19.5" customHeight="1">
      <c r="A694" s="555" t="s">
        <v>840</v>
      </c>
      <c r="B694" s="555" t="s">
        <v>661</v>
      </c>
      <c r="C694" s="554" t="s">
        <v>137</v>
      </c>
      <c r="D694" s="556">
        <v>0.183</v>
      </c>
      <c r="E694" s="557">
        <f>F1411</f>
        <v>15.293393954545452</v>
      </c>
      <c r="F694" s="558">
        <f>E694*D694</f>
        <v>2.7986910936818177</v>
      </c>
    </row>
    <row r="695" spans="1:6" s="537" customFormat="1" ht="17.25" customHeight="1">
      <c r="A695" s="555" t="s">
        <v>841</v>
      </c>
      <c r="B695" s="555" t="s">
        <v>602</v>
      </c>
      <c r="C695" s="554" t="s">
        <v>137</v>
      </c>
      <c r="D695" s="556">
        <v>9.0999999999999998E-2</v>
      </c>
      <c r="E695" s="557">
        <f>F1394</f>
        <v>11.676256818181818</v>
      </c>
      <c r="F695" s="558">
        <f t="shared" ref="F695:F697" si="30">E695*D695</f>
        <v>1.0625393704545454</v>
      </c>
    </row>
    <row r="696" spans="1:6" s="537" customFormat="1" ht="50.25" customHeight="1">
      <c r="A696" s="555" t="s">
        <v>843</v>
      </c>
      <c r="B696" s="555" t="s">
        <v>842</v>
      </c>
      <c r="C696" s="554" t="s">
        <v>751</v>
      </c>
      <c r="D696" s="556">
        <v>4.1999999999999997E-3</v>
      </c>
      <c r="E696" s="556">
        <v>326.83</v>
      </c>
      <c r="F696" s="558">
        <f t="shared" si="30"/>
        <v>1.3726859999999999</v>
      </c>
    </row>
    <row r="697" spans="1:6" s="537" customFormat="1" ht="24" customHeight="1">
      <c r="A697" s="555"/>
      <c r="B697" s="555"/>
      <c r="C697" s="554"/>
      <c r="D697" s="556"/>
      <c r="E697" s="556"/>
      <c r="F697" s="558">
        <f t="shared" si="30"/>
        <v>0</v>
      </c>
    </row>
    <row r="698" spans="1:6" s="537" customFormat="1" ht="11.25" customHeight="1" thickBot="1">
      <c r="A698" s="903"/>
      <c r="B698" s="903"/>
      <c r="C698" s="903"/>
      <c r="D698" s="903"/>
      <c r="E698" s="903"/>
      <c r="F698" s="903"/>
    </row>
    <row r="699" spans="1:6" s="537" customFormat="1" ht="11.25" customHeight="1">
      <c r="A699" s="544"/>
      <c r="B699" s="409"/>
      <c r="C699" s="410" t="s">
        <v>64</v>
      </c>
      <c r="D699" s="411"/>
      <c r="E699" s="412"/>
      <c r="F699" s="413">
        <f>F696+F697</f>
        <v>1.3726859999999999</v>
      </c>
    </row>
    <row r="700" spans="1:6" s="537" customFormat="1" ht="11.25" customHeight="1">
      <c r="A700" s="544"/>
      <c r="B700" s="414"/>
      <c r="C700" s="377" t="s">
        <v>68</v>
      </c>
      <c r="D700" s="149"/>
      <c r="E700" s="147"/>
      <c r="F700" s="415">
        <f>SUM(F694:F695)</f>
        <v>3.8612304641363631</v>
      </c>
    </row>
    <row r="701" spans="1:6" s="537" customFormat="1" ht="11.25" customHeight="1">
      <c r="A701" s="289"/>
      <c r="B701" s="414"/>
      <c r="C701" s="378" t="s">
        <v>72</v>
      </c>
      <c r="D701" s="149"/>
      <c r="E701" s="150"/>
      <c r="F701" s="415">
        <f>E701*F700</f>
        <v>0</v>
      </c>
    </row>
    <row r="702" spans="1:6" s="537" customFormat="1" ht="11.25" customHeight="1">
      <c r="A702" s="289"/>
      <c r="B702" s="416"/>
      <c r="C702" s="379" t="s">
        <v>76</v>
      </c>
      <c r="D702" s="151"/>
      <c r="E702" s="148"/>
      <c r="F702" s="417">
        <f>SUM(F699:F701)</f>
        <v>5.2339164641363629</v>
      </c>
    </row>
    <row r="703" spans="1:6" s="537" customFormat="1" ht="11.25" customHeight="1">
      <c r="A703" s="289"/>
      <c r="B703" s="414"/>
      <c r="C703" s="377" t="s">
        <v>9</v>
      </c>
      <c r="D703" s="149"/>
      <c r="E703" s="150">
        <f>INSUMOS!$C$11</f>
        <v>0.2487</v>
      </c>
      <c r="F703" s="415">
        <f>E703*F702</f>
        <v>1.3016750246307134</v>
      </c>
    </row>
    <row r="704" spans="1:6" s="537" customFormat="1" ht="11.25" customHeight="1" thickBot="1">
      <c r="A704" s="289"/>
      <c r="B704" s="418"/>
      <c r="C704" s="419" t="s">
        <v>83</v>
      </c>
      <c r="D704" s="420"/>
      <c r="E704" s="421"/>
      <c r="F704" s="422">
        <f>ROUND(SUM(F702:F703),2)</f>
        <v>6.54</v>
      </c>
    </row>
    <row r="705" spans="1:6" s="537" customFormat="1" ht="11.25" customHeight="1">
      <c r="A705" s="289"/>
      <c r="B705" s="315"/>
      <c r="C705" s="375"/>
      <c r="D705" s="165"/>
      <c r="E705" s="166"/>
      <c r="F705" s="166"/>
    </row>
    <row r="706" spans="1:6" s="668" customFormat="1" ht="11.25" customHeight="1">
      <c r="A706" s="289"/>
      <c r="B706" s="315"/>
      <c r="C706" s="375"/>
      <c r="D706" s="165"/>
      <c r="E706" s="166"/>
      <c r="F706" s="166"/>
    </row>
    <row r="707" spans="1:6" s="668" customFormat="1" ht="11.25" customHeight="1" thickBot="1">
      <c r="A707" s="289"/>
      <c r="B707" s="315"/>
      <c r="C707" s="375"/>
      <c r="D707" s="165"/>
      <c r="E707" s="166"/>
      <c r="F707" s="166"/>
    </row>
    <row r="708" spans="1:6" s="668" customFormat="1" ht="76.5" customHeight="1" thickBot="1">
      <c r="A708" s="549" t="s">
        <v>1101</v>
      </c>
      <c r="B708" s="553" t="s">
        <v>833</v>
      </c>
      <c r="C708" s="550" t="s">
        <v>44</v>
      </c>
      <c r="D708" s="551"/>
      <c r="E708" s="551"/>
      <c r="F708" s="552"/>
    </row>
    <row r="709" spans="1:6" s="668" customFormat="1" ht="11.25" customHeight="1">
      <c r="A709" s="546"/>
      <c r="B709" s="545"/>
      <c r="C709" s="545"/>
      <c r="D709" s="545"/>
      <c r="E709" s="545"/>
      <c r="F709" s="545"/>
    </row>
    <row r="710" spans="1:6" s="668" customFormat="1" ht="11.25" customHeight="1">
      <c r="A710" s="903"/>
      <c r="B710" s="903"/>
      <c r="C710" s="903"/>
      <c r="D710" s="903"/>
      <c r="E710" s="903"/>
      <c r="F710" s="903"/>
    </row>
    <row r="711" spans="1:6" s="668" customFormat="1" ht="11.25" customHeight="1">
      <c r="A711" s="554" t="s">
        <v>836</v>
      </c>
      <c r="B711" s="554" t="s">
        <v>736</v>
      </c>
      <c r="C711" s="554" t="s">
        <v>21</v>
      </c>
      <c r="D711" s="554" t="s">
        <v>837</v>
      </c>
      <c r="E711" s="554" t="s">
        <v>838</v>
      </c>
      <c r="F711" s="554" t="s">
        <v>839</v>
      </c>
    </row>
    <row r="712" spans="1:6" s="668" customFormat="1" ht="11.25" customHeight="1">
      <c r="A712" s="555" t="s">
        <v>840</v>
      </c>
      <c r="B712" s="555" t="s">
        <v>661</v>
      </c>
      <c r="C712" s="554" t="s">
        <v>137</v>
      </c>
      <c r="D712" s="556">
        <v>0.6</v>
      </c>
      <c r="E712" s="557">
        <f>F1411</f>
        <v>15.293393954545452</v>
      </c>
      <c r="F712" s="558">
        <f>E712*D712</f>
        <v>9.1760363727272711</v>
      </c>
    </row>
    <row r="713" spans="1:6" s="668" customFormat="1" ht="11.25" customHeight="1">
      <c r="A713" s="555" t="s">
        <v>841</v>
      </c>
      <c r="B713" s="555" t="s">
        <v>602</v>
      </c>
      <c r="C713" s="554" t="s">
        <v>137</v>
      </c>
      <c r="D713" s="556">
        <v>0.6</v>
      </c>
      <c r="E713" s="557">
        <f>F1394</f>
        <v>11.676256818181818</v>
      </c>
      <c r="F713" s="558">
        <f t="shared" ref="F713:F715" si="31">E713*D713</f>
        <v>7.0057540909090905</v>
      </c>
    </row>
    <row r="714" spans="1:6" s="668" customFormat="1" ht="11.25" customHeight="1">
      <c r="A714" s="555" t="s">
        <v>843</v>
      </c>
      <c r="B714" s="731" t="s">
        <v>1071</v>
      </c>
      <c r="C714" s="554" t="s">
        <v>751</v>
      </c>
      <c r="D714" s="556">
        <v>0.02</v>
      </c>
      <c r="E714" s="556">
        <v>370.22</v>
      </c>
      <c r="F714" s="558">
        <f t="shared" si="31"/>
        <v>7.4044000000000008</v>
      </c>
    </row>
    <row r="715" spans="1:6" s="668" customFormat="1" ht="11.25" customHeight="1">
      <c r="A715" s="555"/>
      <c r="B715" s="555"/>
      <c r="C715" s="554"/>
      <c r="D715" s="556"/>
      <c r="E715" s="556"/>
      <c r="F715" s="558">
        <f t="shared" si="31"/>
        <v>0</v>
      </c>
    </row>
    <row r="716" spans="1:6" s="668" customFormat="1" ht="11.25" customHeight="1" thickBot="1">
      <c r="A716" s="903"/>
      <c r="B716" s="903"/>
      <c r="C716" s="903"/>
      <c r="D716" s="903"/>
      <c r="E716" s="903"/>
      <c r="F716" s="903"/>
    </row>
    <row r="717" spans="1:6" s="668" customFormat="1" ht="11.25" customHeight="1">
      <c r="A717" s="669"/>
      <c r="B717" s="409"/>
      <c r="C717" s="410" t="s">
        <v>64</v>
      </c>
      <c r="D717" s="411"/>
      <c r="E717" s="412"/>
      <c r="F717" s="413">
        <f>F714</f>
        <v>7.4044000000000008</v>
      </c>
    </row>
    <row r="718" spans="1:6" s="668" customFormat="1" ht="11.25" customHeight="1">
      <c r="A718" s="669"/>
      <c r="B718" s="414"/>
      <c r="C718" s="377" t="s">
        <v>68</v>
      </c>
      <c r="D718" s="149"/>
      <c r="E718" s="147"/>
      <c r="F718" s="415">
        <f>SUM(F712:F713)</f>
        <v>16.181790463636361</v>
      </c>
    </row>
    <row r="719" spans="1:6" s="668" customFormat="1" ht="11.25" customHeight="1">
      <c r="A719" s="289"/>
      <c r="B719" s="414"/>
      <c r="C719" s="378" t="s">
        <v>72</v>
      </c>
      <c r="D719" s="149"/>
      <c r="E719" s="150"/>
      <c r="F719" s="415">
        <f>E719*F718</f>
        <v>0</v>
      </c>
    </row>
    <row r="720" spans="1:6" s="668" customFormat="1" ht="11.25" customHeight="1">
      <c r="A720" s="289"/>
      <c r="B720" s="416"/>
      <c r="C720" s="379" t="s">
        <v>76</v>
      </c>
      <c r="D720" s="151"/>
      <c r="E720" s="148"/>
      <c r="F720" s="417">
        <f>SUM(F717:F719)</f>
        <v>23.586190463636363</v>
      </c>
    </row>
    <row r="721" spans="1:6" s="668" customFormat="1" ht="11.25" customHeight="1">
      <c r="A721" s="289"/>
      <c r="B721" s="414"/>
      <c r="C721" s="377" t="s">
        <v>9</v>
      </c>
      <c r="D721" s="149"/>
      <c r="E721" s="150">
        <f>INSUMOS!$C$11</f>
        <v>0.2487</v>
      </c>
      <c r="F721" s="415">
        <f>E721*F720</f>
        <v>5.8658855683063633</v>
      </c>
    </row>
    <row r="722" spans="1:6" s="668" customFormat="1" ht="11.25" customHeight="1" thickBot="1">
      <c r="A722" s="289"/>
      <c r="B722" s="418"/>
      <c r="C722" s="419" t="s">
        <v>83</v>
      </c>
      <c r="D722" s="420"/>
      <c r="E722" s="421"/>
      <c r="F722" s="422">
        <f>ROUND(SUM(F720:F721),2)</f>
        <v>29.45</v>
      </c>
    </row>
    <row r="723" spans="1:6" s="668" customFormat="1" ht="11.25" customHeight="1">
      <c r="A723" s="289"/>
      <c r="B723" s="315"/>
      <c r="C723" s="375"/>
      <c r="D723" s="165"/>
      <c r="E723" s="166"/>
      <c r="F723" s="166"/>
    </row>
    <row r="724" spans="1:6" s="537" customFormat="1" ht="11.25" customHeight="1">
      <c r="A724" s="289"/>
      <c r="B724" s="315"/>
      <c r="C724" s="375"/>
      <c r="D724" s="165"/>
      <c r="E724" s="166"/>
      <c r="F724" s="166"/>
    </row>
    <row r="725" spans="1:6" s="537" customFormat="1" ht="11.25" customHeight="1">
      <c r="A725" s="289"/>
      <c r="B725" s="315"/>
      <c r="C725" s="375"/>
      <c r="D725" s="165"/>
      <c r="E725" s="166"/>
      <c r="F725" s="166"/>
    </row>
    <row r="726" spans="1:6" ht="11.25" customHeight="1">
      <c r="A726" s="90"/>
      <c r="B726" s="85"/>
      <c r="C726" s="334"/>
      <c r="D726" s="88"/>
      <c r="E726" s="89"/>
      <c r="F726" s="89"/>
    </row>
    <row r="727" spans="1:6" s="78" customFormat="1" ht="11.25" customHeight="1">
      <c r="A727" s="90"/>
      <c r="B727" s="85"/>
      <c r="C727" s="334"/>
      <c r="D727" s="88"/>
      <c r="E727" s="89"/>
      <c r="F727" s="89"/>
    </row>
    <row r="728" spans="1:6" s="78" customFormat="1" ht="11.25" customHeight="1">
      <c r="A728" s="90"/>
      <c r="B728" s="85"/>
      <c r="C728" s="334"/>
      <c r="D728" s="88"/>
      <c r="E728" s="89"/>
      <c r="F728" s="89"/>
    </row>
    <row r="729" spans="1:6" s="78" customFormat="1" ht="11.25" customHeight="1">
      <c r="A729" s="90"/>
      <c r="B729" s="85"/>
      <c r="C729" s="334"/>
      <c r="D729" s="88"/>
      <c r="E729" s="89"/>
      <c r="F729" s="89"/>
    </row>
    <row r="730" spans="1:6" s="78" customFormat="1" ht="69" customHeight="1">
      <c r="A730" s="143" t="s">
        <v>1102</v>
      </c>
      <c r="B730" s="144" t="s">
        <v>1103</v>
      </c>
      <c r="C730" s="348"/>
      <c r="D730" s="145"/>
      <c r="E730" s="130"/>
      <c r="F730" s="146" t="s">
        <v>38</v>
      </c>
    </row>
    <row r="731" spans="1:6" s="78" customFormat="1" ht="42.75" customHeight="1">
      <c r="A731" s="131" t="s">
        <v>1104</v>
      </c>
      <c r="B731" s="127" t="s">
        <v>1105</v>
      </c>
      <c r="C731" s="349" t="s">
        <v>46</v>
      </c>
      <c r="D731" s="129">
        <v>1.05</v>
      </c>
      <c r="E731" s="129">
        <v>36.700000000000003</v>
      </c>
      <c r="F731" s="130">
        <f t="shared" ref="F731:F736" si="32">D731*E731</f>
        <v>38.535000000000004</v>
      </c>
    </row>
    <row r="732" spans="1:6" s="78" customFormat="1" ht="25.5" customHeight="1">
      <c r="A732" s="295" t="s">
        <v>665</v>
      </c>
      <c r="B732" s="320" t="s">
        <v>1108</v>
      </c>
      <c r="C732" s="350" t="s">
        <v>19</v>
      </c>
      <c r="D732" s="128">
        <v>0.38</v>
      </c>
      <c r="E732" s="128">
        <v>3.26</v>
      </c>
      <c r="F732" s="130">
        <f t="shared" si="32"/>
        <v>1.2387999999999999</v>
      </c>
    </row>
    <row r="733" spans="1:6" s="78" customFormat="1" ht="11.25" customHeight="1">
      <c r="A733" s="295" t="s">
        <v>1106</v>
      </c>
      <c r="B733" s="320" t="s">
        <v>1107</v>
      </c>
      <c r="C733" s="350" t="s">
        <v>19</v>
      </c>
      <c r="D733" s="128">
        <v>4</v>
      </c>
      <c r="E733" s="128">
        <v>1.36</v>
      </c>
      <c r="F733" s="130">
        <f t="shared" si="32"/>
        <v>5.44</v>
      </c>
    </row>
    <row r="734" spans="1:6" s="78" customFormat="1" ht="11.25" customHeight="1">
      <c r="A734" s="136"/>
      <c r="B734" s="133"/>
      <c r="C734" s="351"/>
      <c r="D734" s="134"/>
      <c r="E734" s="135"/>
      <c r="F734" s="130"/>
    </row>
    <row r="735" spans="1:6" s="78" customFormat="1" ht="17.25" customHeight="1">
      <c r="A735" s="137" t="s">
        <v>660</v>
      </c>
      <c r="B735" s="133" t="s">
        <v>661</v>
      </c>
      <c r="C735" s="351" t="s">
        <v>137</v>
      </c>
      <c r="D735" s="134">
        <v>0.55000000000000004</v>
      </c>
      <c r="E735" s="138">
        <f>$F$1411</f>
        <v>15.293393954545452</v>
      </c>
      <c r="F735" s="130">
        <f t="shared" si="32"/>
        <v>8.411366675</v>
      </c>
    </row>
    <row r="736" spans="1:6" s="78" customFormat="1" ht="16.5" customHeight="1">
      <c r="A736" s="137" t="s">
        <v>658</v>
      </c>
      <c r="B736" s="133" t="s">
        <v>602</v>
      </c>
      <c r="C736" s="351" t="s">
        <v>137</v>
      </c>
      <c r="D736" s="134">
        <v>0.45</v>
      </c>
      <c r="E736" s="138">
        <f>$F$1394</f>
        <v>11.676256818181818</v>
      </c>
      <c r="F736" s="130">
        <f t="shared" si="32"/>
        <v>5.2543155681818181</v>
      </c>
    </row>
    <row r="737" spans="1:6" s="78" customFormat="1" ht="11.25" customHeight="1">
      <c r="A737" s="139"/>
      <c r="B737" s="140"/>
      <c r="C737" s="352"/>
      <c r="D737" s="141"/>
      <c r="E737" s="141"/>
      <c r="F737" s="142"/>
    </row>
    <row r="738" spans="1:6" s="78" customFormat="1" ht="11.25" customHeight="1">
      <c r="A738" s="101"/>
      <c r="B738" s="81"/>
      <c r="C738" s="341"/>
      <c r="D738" s="82"/>
      <c r="E738" s="82"/>
      <c r="F738" s="79"/>
    </row>
    <row r="739" spans="1:6" s="78" customFormat="1" ht="11.25" customHeight="1">
      <c r="A739" s="291"/>
      <c r="B739" s="316"/>
      <c r="C739" s="353"/>
      <c r="D739" s="84"/>
      <c r="E739" s="79"/>
      <c r="F739" s="79"/>
    </row>
    <row r="740" spans="1:6" s="78" customFormat="1" ht="11.25" customHeight="1" thickBot="1">
      <c r="A740" s="90"/>
      <c r="B740" s="85"/>
      <c r="C740" s="333"/>
      <c r="D740" s="86"/>
      <c r="E740" s="87"/>
      <c r="F740" s="87"/>
    </row>
    <row r="741" spans="1:6" s="78" customFormat="1" ht="11.25" customHeight="1">
      <c r="A741" s="90"/>
      <c r="B741" s="392"/>
      <c r="C741" s="401"/>
      <c r="D741" s="423"/>
      <c r="E741" s="245"/>
      <c r="F741" s="246"/>
    </row>
    <row r="742" spans="1:6" s="78" customFormat="1" ht="11.25" customHeight="1">
      <c r="A742" s="90"/>
      <c r="B742" s="393"/>
      <c r="C742" s="397" t="s">
        <v>64</v>
      </c>
      <c r="D742" s="247"/>
      <c r="E742" s="248"/>
      <c r="F742" s="249">
        <f>SUM(F731:F733)</f>
        <v>45.213799999999999</v>
      </c>
    </row>
    <row r="743" spans="1:6" s="78" customFormat="1" ht="11.25" customHeight="1">
      <c r="A743" s="90"/>
      <c r="B743" s="393"/>
      <c r="C743" s="397" t="s">
        <v>68</v>
      </c>
      <c r="D743" s="247"/>
      <c r="E743" s="248"/>
      <c r="F743" s="249">
        <f>SUM(F735:F736)</f>
        <v>13.665682243181818</v>
      </c>
    </row>
    <row r="744" spans="1:6" s="78" customFormat="1" ht="11.25" customHeight="1">
      <c r="A744" s="90"/>
      <c r="B744" s="393"/>
      <c r="C744" s="398" t="s">
        <v>72</v>
      </c>
      <c r="D744" s="247"/>
      <c r="E744" s="250">
        <f>INSUMOS!$C$10</f>
        <v>0.87849999999999995</v>
      </c>
      <c r="F744" s="249"/>
    </row>
    <row r="745" spans="1:6" s="78" customFormat="1" ht="11.25" customHeight="1">
      <c r="A745" s="292"/>
      <c r="B745" s="394"/>
      <c r="C745" s="399" t="s">
        <v>76</v>
      </c>
      <c r="D745" s="251"/>
      <c r="E745" s="252"/>
      <c r="F745" s="253">
        <f>SUM(F742:F744)</f>
        <v>58.879482243181819</v>
      </c>
    </row>
    <row r="746" spans="1:6" s="78" customFormat="1" ht="11.25" customHeight="1">
      <c r="A746" s="90"/>
      <c r="B746" s="393"/>
      <c r="C746" s="397" t="s">
        <v>9</v>
      </c>
      <c r="D746" s="247"/>
      <c r="E746" s="250">
        <f>INSUMOS!$C$11</f>
        <v>0.2487</v>
      </c>
      <c r="F746" s="249">
        <f>E746*F745</f>
        <v>14.643327233879319</v>
      </c>
    </row>
    <row r="747" spans="1:6" s="78" customFormat="1" ht="11.25" customHeight="1" thickBot="1">
      <c r="A747" s="90"/>
      <c r="B747" s="395"/>
      <c r="C747" s="402" t="s">
        <v>83</v>
      </c>
      <c r="D747" s="254"/>
      <c r="E747" s="255"/>
      <c r="F747" s="256">
        <f>ROUND(SUM(F745:F746),2)</f>
        <v>73.52</v>
      </c>
    </row>
    <row r="748" spans="1:6" s="78" customFormat="1" ht="11.25" customHeight="1">
      <c r="A748" s="90"/>
      <c r="B748" s="85"/>
      <c r="C748" s="334"/>
      <c r="D748" s="88"/>
      <c r="E748" s="89"/>
      <c r="F748" s="89"/>
    </row>
    <row r="749" spans="1:6" s="78" customFormat="1" ht="11.25" customHeight="1">
      <c r="A749" s="90"/>
      <c r="B749" s="85"/>
      <c r="C749" s="334"/>
      <c r="D749" s="88"/>
      <c r="E749" s="89"/>
      <c r="F749" s="89"/>
    </row>
    <row r="750" spans="1:6" s="78" customFormat="1" ht="11.25" customHeight="1">
      <c r="A750" s="90"/>
      <c r="B750" s="85"/>
      <c r="C750" s="334"/>
      <c r="D750" s="88"/>
      <c r="E750" s="89"/>
      <c r="F750" s="89"/>
    </row>
    <row r="751" spans="1:6" s="78" customFormat="1" ht="11.25" customHeight="1">
      <c r="A751" s="90"/>
      <c r="B751" s="85"/>
      <c r="C751" s="334"/>
      <c r="D751" s="88"/>
      <c r="E751" s="89"/>
      <c r="F751" s="89"/>
    </row>
    <row r="752" spans="1:6" s="78" customFormat="1" ht="11.25" customHeight="1">
      <c r="A752" s="90"/>
      <c r="B752" s="85"/>
      <c r="C752" s="334"/>
      <c r="D752" s="88"/>
      <c r="E752" s="89"/>
      <c r="F752" s="89"/>
    </row>
    <row r="753" spans="1:6" s="78" customFormat="1" ht="69" customHeight="1">
      <c r="A753" s="143" t="s">
        <v>550</v>
      </c>
      <c r="B753" s="144" t="s">
        <v>549</v>
      </c>
      <c r="C753" s="348"/>
      <c r="D753" s="145"/>
      <c r="E753" s="130"/>
      <c r="F753" s="146" t="s">
        <v>38</v>
      </c>
    </row>
    <row r="754" spans="1:6" s="78" customFormat="1" ht="34.5" customHeight="1">
      <c r="A754" s="131" t="s">
        <v>666</v>
      </c>
      <c r="B754" s="127" t="s">
        <v>667</v>
      </c>
      <c r="C754" s="349" t="s">
        <v>46</v>
      </c>
      <c r="D754" s="129">
        <v>1.05</v>
      </c>
      <c r="E754" s="129">
        <v>34.9</v>
      </c>
      <c r="F754" s="130">
        <f t="shared" ref="F754:F756" si="33">D754*E754</f>
        <v>36.645000000000003</v>
      </c>
    </row>
    <row r="755" spans="1:6" s="78" customFormat="1" ht="24" customHeight="1">
      <c r="A755" s="295" t="s">
        <v>665</v>
      </c>
      <c r="B755" s="320" t="s">
        <v>664</v>
      </c>
      <c r="C755" s="350" t="s">
        <v>19</v>
      </c>
      <c r="D755" s="128">
        <v>0.35</v>
      </c>
      <c r="E755" s="128">
        <v>2.9</v>
      </c>
      <c r="F755" s="130">
        <f t="shared" si="33"/>
        <v>1.0149999999999999</v>
      </c>
    </row>
    <row r="756" spans="1:6" s="78" customFormat="1" ht="21" customHeight="1">
      <c r="A756" s="295" t="s">
        <v>662</v>
      </c>
      <c r="B756" s="320" t="s">
        <v>663</v>
      </c>
      <c r="C756" s="350" t="s">
        <v>19</v>
      </c>
      <c r="D756" s="128">
        <v>4</v>
      </c>
      <c r="E756" s="128">
        <v>0.8</v>
      </c>
      <c r="F756" s="130">
        <f t="shared" si="33"/>
        <v>3.2</v>
      </c>
    </row>
    <row r="757" spans="1:6" s="78" customFormat="1" ht="11.25" customHeight="1">
      <c r="A757" s="136"/>
      <c r="B757" s="133"/>
      <c r="C757" s="351"/>
      <c r="D757" s="134"/>
      <c r="E757" s="135"/>
      <c r="F757" s="130"/>
    </row>
    <row r="758" spans="1:6" s="78" customFormat="1" ht="11.25" customHeight="1">
      <c r="A758" s="137" t="s">
        <v>660</v>
      </c>
      <c r="B758" s="133" t="s">
        <v>661</v>
      </c>
      <c r="C758" s="351" t="s">
        <v>137</v>
      </c>
      <c r="D758" s="134">
        <v>0.4</v>
      </c>
      <c r="E758" s="138">
        <f>$F$1411</f>
        <v>15.293393954545452</v>
      </c>
      <c r="F758" s="130">
        <f t="shared" ref="F758:F759" si="34">D758*E758</f>
        <v>6.1173575818181813</v>
      </c>
    </row>
    <row r="759" spans="1:6" s="78" customFormat="1" ht="11.25" customHeight="1">
      <c r="A759" s="137" t="s">
        <v>658</v>
      </c>
      <c r="B759" s="133" t="s">
        <v>602</v>
      </c>
      <c r="C759" s="351" t="s">
        <v>137</v>
      </c>
      <c r="D759" s="134">
        <v>0.34</v>
      </c>
      <c r="E759" s="138">
        <f>$F$1394</f>
        <v>11.676256818181818</v>
      </c>
      <c r="F759" s="130">
        <f t="shared" si="34"/>
        <v>3.9699273181818184</v>
      </c>
    </row>
    <row r="760" spans="1:6" s="78" customFormat="1" ht="11.25" customHeight="1">
      <c r="A760" s="139"/>
      <c r="B760" s="140"/>
      <c r="C760" s="352"/>
      <c r="D760" s="141"/>
      <c r="E760" s="141"/>
      <c r="F760" s="142"/>
    </row>
    <row r="761" spans="1:6" s="78" customFormat="1" ht="11.25" customHeight="1">
      <c r="A761" s="101"/>
      <c r="B761" s="81"/>
      <c r="C761" s="341"/>
      <c r="D761" s="82"/>
      <c r="E761" s="82"/>
      <c r="F761" s="79"/>
    </row>
    <row r="762" spans="1:6" s="78" customFormat="1" ht="11.25" customHeight="1">
      <c r="A762" s="291"/>
      <c r="B762" s="316"/>
      <c r="C762" s="353"/>
      <c r="D762" s="84"/>
      <c r="E762" s="79"/>
      <c r="F762" s="79"/>
    </row>
    <row r="763" spans="1:6" s="78" customFormat="1" ht="11.25" customHeight="1" thickBot="1">
      <c r="A763" s="90"/>
      <c r="B763" s="85"/>
      <c r="C763" s="333"/>
      <c r="D763" s="86"/>
      <c r="E763" s="87"/>
      <c r="F763" s="87"/>
    </row>
    <row r="764" spans="1:6" s="78" customFormat="1" ht="11.25" customHeight="1">
      <c r="A764" s="90"/>
      <c r="B764" s="392"/>
      <c r="C764" s="401"/>
      <c r="D764" s="423"/>
      <c r="E764" s="245"/>
      <c r="F764" s="246"/>
    </row>
    <row r="765" spans="1:6" s="78" customFormat="1" ht="11.25" customHeight="1">
      <c r="A765" s="90"/>
      <c r="B765" s="393"/>
      <c r="C765" s="397" t="s">
        <v>64</v>
      </c>
      <c r="D765" s="247"/>
      <c r="E765" s="248"/>
      <c r="F765" s="249">
        <f>SUM(F754:F756)</f>
        <v>40.860000000000007</v>
      </c>
    </row>
    <row r="766" spans="1:6" s="78" customFormat="1" ht="11.25" customHeight="1">
      <c r="A766" s="90"/>
      <c r="B766" s="393"/>
      <c r="C766" s="397" t="s">
        <v>68</v>
      </c>
      <c r="D766" s="247"/>
      <c r="E766" s="248"/>
      <c r="F766" s="249">
        <f>SUM(F758:F759)</f>
        <v>10.0872849</v>
      </c>
    </row>
    <row r="767" spans="1:6" s="78" customFormat="1" ht="11.25" customHeight="1">
      <c r="A767" s="90"/>
      <c r="B767" s="393"/>
      <c r="C767" s="398" t="s">
        <v>72</v>
      </c>
      <c r="D767" s="247"/>
      <c r="E767" s="250">
        <f>INSUMOS!$C$10</f>
        <v>0.87849999999999995</v>
      </c>
      <c r="F767" s="249"/>
    </row>
    <row r="768" spans="1:6" s="78" customFormat="1" ht="11.25" customHeight="1">
      <c r="A768" s="292"/>
      <c r="B768" s="394"/>
      <c r="C768" s="399" t="s">
        <v>76</v>
      </c>
      <c r="D768" s="251"/>
      <c r="E768" s="252"/>
      <c r="F768" s="253">
        <f>SUM(F765:F767)</f>
        <v>50.947284900000007</v>
      </c>
    </row>
    <row r="769" spans="1:6" s="78" customFormat="1" ht="11.25" customHeight="1">
      <c r="A769" s="90"/>
      <c r="B769" s="393"/>
      <c r="C769" s="397" t="s">
        <v>9</v>
      </c>
      <c r="D769" s="247"/>
      <c r="E769" s="250">
        <f>INSUMOS!$C$11</f>
        <v>0.2487</v>
      </c>
      <c r="F769" s="249">
        <f>E769*F768</f>
        <v>12.670589754630003</v>
      </c>
    </row>
    <row r="770" spans="1:6" s="78" customFormat="1" ht="11.25" customHeight="1" thickBot="1">
      <c r="A770" s="90"/>
      <c r="B770" s="395"/>
      <c r="C770" s="402" t="s">
        <v>83</v>
      </c>
      <c r="D770" s="254"/>
      <c r="E770" s="255"/>
      <c r="F770" s="256">
        <f>ROUND(SUM(F768:F769),2)</f>
        <v>63.62</v>
      </c>
    </row>
    <row r="771" spans="1:6" s="78" customFormat="1" ht="11.25" customHeight="1">
      <c r="A771" s="90"/>
      <c r="B771" s="85"/>
      <c r="C771" s="334"/>
      <c r="D771" s="88"/>
      <c r="E771" s="89"/>
      <c r="F771" s="89"/>
    </row>
    <row r="772" spans="1:6" s="78" customFormat="1" ht="11.25" customHeight="1">
      <c r="A772" s="90"/>
      <c r="B772" s="85"/>
      <c r="C772" s="334"/>
      <c r="D772" s="88"/>
      <c r="E772" s="89"/>
      <c r="F772" s="89"/>
    </row>
    <row r="773" spans="1:6" s="78" customFormat="1" ht="11.25" customHeight="1">
      <c r="A773" s="90"/>
      <c r="B773" s="85"/>
      <c r="C773" s="334"/>
      <c r="D773" s="88"/>
      <c r="E773" s="89"/>
      <c r="F773" s="89"/>
    </row>
    <row r="774" spans="1:6" s="78" customFormat="1" ht="11.25" customHeight="1">
      <c r="A774" s="90"/>
      <c r="B774" s="85"/>
      <c r="C774" s="334"/>
      <c r="D774" s="88"/>
      <c r="E774" s="89"/>
      <c r="F774" s="89"/>
    </row>
    <row r="775" spans="1:6" s="78" customFormat="1" ht="11.25" customHeight="1">
      <c r="A775" s="90"/>
      <c r="B775" s="85"/>
      <c r="C775" s="334"/>
      <c r="D775" s="88"/>
      <c r="E775" s="89"/>
      <c r="F775" s="89"/>
    </row>
    <row r="776" spans="1:6" s="78" customFormat="1" ht="29.25" customHeight="1">
      <c r="A776" s="143" t="s">
        <v>668</v>
      </c>
      <c r="B776" s="144" t="s">
        <v>552</v>
      </c>
      <c r="C776" s="348"/>
      <c r="D776" s="145"/>
      <c r="E776" s="130"/>
      <c r="F776" s="146" t="s">
        <v>38</v>
      </c>
    </row>
    <row r="777" spans="1:6" s="78" customFormat="1" ht="30.75" customHeight="1">
      <c r="A777" s="131" t="s">
        <v>553</v>
      </c>
      <c r="B777" s="127" t="s">
        <v>739</v>
      </c>
      <c r="C777" s="349" t="s">
        <v>669</v>
      </c>
      <c r="D777" s="129">
        <v>1</v>
      </c>
      <c r="E777" s="129">
        <v>0.15</v>
      </c>
      <c r="F777" s="130">
        <f t="shared" ref="F777" si="35">D777*E777</f>
        <v>0.15</v>
      </c>
    </row>
    <row r="778" spans="1:6" s="78" customFormat="1" ht="24" customHeight="1">
      <c r="A778" s="295"/>
      <c r="B778" s="320"/>
      <c r="C778" s="350"/>
      <c r="D778" s="128"/>
      <c r="E778" s="128"/>
      <c r="F778" s="130"/>
    </row>
    <row r="779" spans="1:6" s="78" customFormat="1" ht="24" customHeight="1">
      <c r="A779" s="295"/>
      <c r="B779" s="320"/>
      <c r="C779" s="350"/>
      <c r="D779" s="128"/>
      <c r="E779" s="128"/>
      <c r="F779" s="130"/>
    </row>
    <row r="780" spans="1:6" s="78" customFormat="1" ht="11.25" customHeight="1">
      <c r="A780" s="136"/>
      <c r="B780" s="133"/>
      <c r="C780" s="351"/>
      <c r="D780" s="134"/>
      <c r="E780" s="135"/>
      <c r="F780" s="130"/>
    </row>
    <row r="781" spans="1:6" s="78" customFormat="1" ht="11.25" customHeight="1">
      <c r="A781" s="137"/>
      <c r="B781" s="133"/>
      <c r="C781" s="351"/>
      <c r="D781" s="134"/>
      <c r="E781" s="138"/>
      <c r="F781" s="130"/>
    </row>
    <row r="782" spans="1:6" s="78" customFormat="1" ht="11.25" customHeight="1">
      <c r="A782" s="137"/>
      <c r="B782" s="133"/>
      <c r="C782" s="351"/>
      <c r="D782" s="134"/>
      <c r="E782" s="138"/>
      <c r="F782" s="130"/>
    </row>
    <row r="783" spans="1:6" s="78" customFormat="1" ht="11.25" customHeight="1">
      <c r="A783" s="139"/>
      <c r="B783" s="140"/>
      <c r="C783" s="352"/>
      <c r="D783" s="141"/>
      <c r="E783" s="141"/>
      <c r="F783" s="142"/>
    </row>
    <row r="784" spans="1:6" s="78" customFormat="1" ht="11.25" customHeight="1">
      <c r="A784" s="101"/>
      <c r="B784" s="81"/>
      <c r="C784" s="341"/>
      <c r="D784" s="82"/>
      <c r="E784" s="82"/>
      <c r="F784" s="79"/>
    </row>
    <row r="785" spans="1:6" s="78" customFormat="1" ht="11.25" customHeight="1" thickBot="1">
      <c r="A785" s="291"/>
      <c r="B785" s="316"/>
      <c r="C785" s="353"/>
      <c r="D785" s="84"/>
      <c r="E785" s="79"/>
      <c r="F785" s="79"/>
    </row>
    <row r="786" spans="1:6" s="78" customFormat="1" ht="11.25" customHeight="1">
      <c r="A786" s="90"/>
      <c r="B786" s="392"/>
      <c r="C786" s="401" t="s">
        <v>64</v>
      </c>
      <c r="D786" s="244"/>
      <c r="E786" s="245"/>
      <c r="F786" s="246">
        <f>SUM(F777:F779)</f>
        <v>0.15</v>
      </c>
    </row>
    <row r="787" spans="1:6" s="78" customFormat="1" ht="11.25" customHeight="1">
      <c r="A787" s="90"/>
      <c r="B787" s="393"/>
      <c r="C787" s="397" t="s">
        <v>68</v>
      </c>
      <c r="D787" s="247"/>
      <c r="E787" s="248"/>
      <c r="F787" s="249">
        <f>SUM(F781:F782)</f>
        <v>0</v>
      </c>
    </row>
    <row r="788" spans="1:6" s="78" customFormat="1" ht="11.25" customHeight="1">
      <c r="A788" s="90"/>
      <c r="B788" s="393"/>
      <c r="C788" s="398" t="s">
        <v>72</v>
      </c>
      <c r="D788" s="247"/>
      <c r="E788" s="250">
        <f>INSUMOS!$C$10</f>
        <v>0.87849999999999995</v>
      </c>
      <c r="F788" s="249"/>
    </row>
    <row r="789" spans="1:6" s="78" customFormat="1" ht="11.25" customHeight="1">
      <c r="A789" s="292"/>
      <c r="B789" s="394"/>
      <c r="C789" s="399" t="s">
        <v>76</v>
      </c>
      <c r="D789" s="251"/>
      <c r="E789" s="252"/>
      <c r="F789" s="253">
        <f>SUM(F786:F788)</f>
        <v>0.15</v>
      </c>
    </row>
    <row r="790" spans="1:6" s="78" customFormat="1" ht="11.25" customHeight="1">
      <c r="A790" s="90"/>
      <c r="B790" s="393"/>
      <c r="C790" s="397" t="s">
        <v>9</v>
      </c>
      <c r="D790" s="247"/>
      <c r="E790" s="250">
        <f>INSUMOS!$C$11</f>
        <v>0.2487</v>
      </c>
      <c r="F790" s="249">
        <f>E790*F789</f>
        <v>3.7304999999999998E-2</v>
      </c>
    </row>
    <row r="791" spans="1:6" s="78" customFormat="1" ht="11.25" customHeight="1" thickBot="1">
      <c r="A791" s="90"/>
      <c r="B791" s="395"/>
      <c r="C791" s="402" t="s">
        <v>83</v>
      </c>
      <c r="D791" s="254"/>
      <c r="E791" s="255"/>
      <c r="F791" s="256">
        <f>ROUND(SUM(F789:F790),2)</f>
        <v>0.19</v>
      </c>
    </row>
    <row r="792" spans="1:6" s="78" customFormat="1" ht="11.25" customHeight="1">
      <c r="A792" s="90"/>
      <c r="B792" s="85"/>
      <c r="C792" s="334"/>
      <c r="D792" s="88"/>
      <c r="E792" s="89"/>
      <c r="F792" s="89"/>
    </row>
    <row r="793" spans="1:6" s="559" customFormat="1" ht="11.25" customHeight="1">
      <c r="A793" s="90"/>
      <c r="B793" s="85"/>
      <c r="C793" s="334"/>
      <c r="D793" s="88"/>
      <c r="E793" s="89"/>
      <c r="F793" s="89"/>
    </row>
    <row r="794" spans="1:6" s="559" customFormat="1" ht="11.25" customHeight="1">
      <c r="A794" s="90"/>
      <c r="B794" s="85"/>
      <c r="C794" s="334"/>
      <c r="D794" s="88"/>
      <c r="E794" s="89"/>
      <c r="F794" s="89"/>
    </row>
    <row r="795" spans="1:6" s="559" customFormat="1" ht="11.25" customHeight="1" thickBot="1">
      <c r="A795" s="90"/>
      <c r="B795" s="85"/>
      <c r="C795" s="334"/>
      <c r="D795" s="88"/>
      <c r="E795" s="89"/>
      <c r="F795" s="89"/>
    </row>
    <row r="796" spans="1:6" s="559" customFormat="1" ht="51.75" thickBot="1">
      <c r="A796" s="645" t="s">
        <v>1028</v>
      </c>
      <c r="B796" s="646" t="s">
        <v>1029</v>
      </c>
      <c r="C796" s="647"/>
      <c r="D796" s="648"/>
      <c r="E796" s="649"/>
      <c r="F796" s="650" t="s">
        <v>38</v>
      </c>
    </row>
    <row r="797" spans="1:6" s="559" customFormat="1" ht="12.75">
      <c r="A797" s="603" t="s">
        <v>890</v>
      </c>
      <c r="B797" s="603" t="s">
        <v>896</v>
      </c>
      <c r="C797" s="603" t="s">
        <v>19</v>
      </c>
      <c r="D797" s="606">
        <v>0.5</v>
      </c>
      <c r="E797" s="606">
        <v>0.44</v>
      </c>
      <c r="F797" s="606">
        <f t="shared" ref="F797:F800" si="36">D797*E797</f>
        <v>0.22</v>
      </c>
    </row>
    <row r="798" spans="1:6" s="559" customFormat="1" ht="12.75">
      <c r="A798" s="131" t="s">
        <v>841</v>
      </c>
      <c r="B798" s="131" t="s">
        <v>602</v>
      </c>
      <c r="C798" s="131" t="s">
        <v>137</v>
      </c>
      <c r="D798" s="596">
        <v>0.33</v>
      </c>
      <c r="E798" s="532">
        <f>$F$1394</f>
        <v>11.676256818181818</v>
      </c>
      <c r="F798" s="596">
        <f t="shared" si="36"/>
        <v>3.8531647499999999</v>
      </c>
    </row>
    <row r="799" spans="1:6" s="559" customFormat="1" ht="12.75">
      <c r="A799" s="131" t="s">
        <v>840</v>
      </c>
      <c r="B799" s="131" t="s">
        <v>661</v>
      </c>
      <c r="C799" s="131" t="s">
        <v>137</v>
      </c>
      <c r="D799" s="596">
        <v>0.66</v>
      </c>
      <c r="E799" s="532">
        <f>$F$1411</f>
        <v>15.293393954545452</v>
      </c>
      <c r="F799" s="596">
        <f t="shared" si="36"/>
        <v>10.09364001</v>
      </c>
    </row>
    <row r="800" spans="1:6" s="559" customFormat="1" ht="25.5">
      <c r="A800" s="131" t="s">
        <v>1030</v>
      </c>
      <c r="B800" s="131" t="s">
        <v>1031</v>
      </c>
      <c r="C800" s="131" t="s">
        <v>751</v>
      </c>
      <c r="D800" s="596">
        <v>4.3099999999999999E-2</v>
      </c>
      <c r="E800" s="596">
        <v>458.33</v>
      </c>
      <c r="F800" s="596">
        <f t="shared" si="36"/>
        <v>19.754023</v>
      </c>
    </row>
    <row r="801" spans="1:6" s="559" customFormat="1" ht="12.75">
      <c r="A801" s="137"/>
      <c r="B801" s="133"/>
      <c r="C801" s="351"/>
      <c r="D801" s="134"/>
      <c r="E801" s="138"/>
      <c r="F801" s="130"/>
    </row>
    <row r="802" spans="1:6" s="559" customFormat="1" ht="12.75">
      <c r="A802" s="137"/>
      <c r="B802" s="133"/>
      <c r="C802" s="351"/>
      <c r="D802" s="134"/>
      <c r="E802" s="138"/>
      <c r="F802" s="130"/>
    </row>
    <row r="803" spans="1:6" s="559" customFormat="1" ht="12.75">
      <c r="A803" s="139"/>
      <c r="B803" s="140"/>
      <c r="C803" s="352"/>
      <c r="D803" s="141"/>
      <c r="E803" s="141"/>
      <c r="F803" s="142"/>
    </row>
    <row r="804" spans="1:6" s="559" customFormat="1" ht="12.75">
      <c r="A804" s="101"/>
      <c r="B804" s="81"/>
      <c r="C804" s="341"/>
      <c r="D804" s="82"/>
      <c r="E804" s="82"/>
      <c r="F804" s="79"/>
    </row>
    <row r="805" spans="1:6" s="559" customFormat="1" ht="12.75">
      <c r="A805" s="291"/>
      <c r="B805" s="316"/>
      <c r="C805" s="353"/>
      <c r="D805" s="84"/>
      <c r="E805" s="79"/>
      <c r="F805" s="79"/>
    </row>
    <row r="806" spans="1:6" s="559" customFormat="1" ht="13.5" thickBot="1">
      <c r="A806" s="90"/>
      <c r="B806" s="85"/>
      <c r="C806" s="333"/>
      <c r="D806" s="86"/>
      <c r="E806" s="87"/>
      <c r="F806" s="87"/>
    </row>
    <row r="807" spans="1:6" s="559" customFormat="1" ht="12.75">
      <c r="A807" s="90"/>
      <c r="B807" s="560"/>
      <c r="C807" s="401"/>
      <c r="D807" s="423"/>
      <c r="E807" s="245"/>
      <c r="F807" s="246"/>
    </row>
    <row r="808" spans="1:6" s="559" customFormat="1" ht="12.75">
      <c r="A808" s="90"/>
      <c r="B808" s="561"/>
      <c r="C808" s="397" t="s">
        <v>64</v>
      </c>
      <c r="D808" s="247"/>
      <c r="E808" s="248"/>
      <c r="F808" s="249">
        <f>F797+F800</f>
        <v>19.974022999999999</v>
      </c>
    </row>
    <row r="809" spans="1:6" s="559" customFormat="1" ht="12.75">
      <c r="A809" s="90"/>
      <c r="B809" s="561"/>
      <c r="C809" s="397" t="s">
        <v>68</v>
      </c>
      <c r="D809" s="247"/>
      <c r="E809" s="248"/>
      <c r="F809" s="249">
        <f>F799+F798</f>
        <v>13.946804759999999</v>
      </c>
    </row>
    <row r="810" spans="1:6" s="559" customFormat="1" ht="12.75">
      <c r="A810" s="90"/>
      <c r="B810" s="561"/>
      <c r="C810" s="398" t="s">
        <v>72</v>
      </c>
      <c r="D810" s="247"/>
      <c r="E810" s="250">
        <f>INSUMOS!$C$10</f>
        <v>0.87849999999999995</v>
      </c>
      <c r="F810" s="249"/>
    </row>
    <row r="811" spans="1:6" s="559" customFormat="1" ht="12.75">
      <c r="A811" s="292"/>
      <c r="B811" s="394"/>
      <c r="C811" s="399" t="s">
        <v>76</v>
      </c>
      <c r="D811" s="251"/>
      <c r="E811" s="252"/>
      <c r="F811" s="253">
        <f>SUM(F808:F810)</f>
        <v>33.920827759999995</v>
      </c>
    </row>
    <row r="812" spans="1:6" s="559" customFormat="1" ht="12.75">
      <c r="A812" s="90"/>
      <c r="B812" s="561"/>
      <c r="C812" s="397" t="s">
        <v>9</v>
      </c>
      <c r="D812" s="247"/>
      <c r="E812" s="250">
        <f>INSUMOS!$C$11</f>
        <v>0.2487</v>
      </c>
      <c r="F812" s="249">
        <f>E812*F811</f>
        <v>8.436109863911998</v>
      </c>
    </row>
    <row r="813" spans="1:6" s="559" customFormat="1" ht="13.5" thickBot="1">
      <c r="A813" s="90"/>
      <c r="B813" s="563"/>
      <c r="C813" s="402" t="s">
        <v>83</v>
      </c>
      <c r="D813" s="254"/>
      <c r="E813" s="255"/>
      <c r="F813" s="256">
        <f>ROUND(SUM(F811:F812),2)</f>
        <v>42.36</v>
      </c>
    </row>
    <row r="814" spans="1:6" s="559" customFormat="1" ht="11.25" customHeight="1">
      <c r="A814" s="90"/>
      <c r="B814" s="85"/>
      <c r="C814" s="334"/>
      <c r="D814" s="88"/>
      <c r="E814" s="89"/>
      <c r="F814" s="89"/>
    </row>
    <row r="815" spans="1:6" s="559" customFormat="1" ht="11.25" customHeight="1">
      <c r="A815" s="90"/>
      <c r="B815" s="85"/>
      <c r="C815" s="334"/>
      <c r="D815" s="88"/>
      <c r="E815" s="89"/>
      <c r="F815" s="89"/>
    </row>
    <row r="816" spans="1:6" s="559" customFormat="1" ht="11.25" customHeight="1">
      <c r="A816" s="90"/>
      <c r="B816" s="85"/>
      <c r="C816" s="334"/>
      <c r="D816" s="88"/>
      <c r="E816" s="89"/>
      <c r="F816" s="89"/>
    </row>
    <row r="817" spans="1:6" s="559" customFormat="1" ht="11.25" customHeight="1" thickBot="1">
      <c r="A817" s="90"/>
      <c r="B817" s="85"/>
      <c r="C817" s="334"/>
      <c r="D817" s="88"/>
      <c r="E817" s="89"/>
      <c r="F817" s="89"/>
    </row>
    <row r="818" spans="1:6" s="559" customFormat="1" ht="26.25" thickBot="1">
      <c r="A818" s="651" t="s">
        <v>1034</v>
      </c>
      <c r="B818" s="652" t="s">
        <v>1033</v>
      </c>
      <c r="C818" s="653"/>
      <c r="D818" s="654"/>
      <c r="E818" s="655"/>
      <c r="F818" s="650" t="s">
        <v>38</v>
      </c>
    </row>
    <row r="819" spans="1:6" s="559" customFormat="1" ht="25.5">
      <c r="A819" s="131" t="s">
        <v>928</v>
      </c>
      <c r="B819" s="131" t="s">
        <v>929</v>
      </c>
      <c r="C819" s="131" t="s">
        <v>751</v>
      </c>
      <c r="D819" s="131">
        <v>0.05</v>
      </c>
      <c r="E819" s="131">
        <v>136.38999999999999</v>
      </c>
      <c r="F819" s="606">
        <f t="shared" ref="F819:F820" si="37">D819*E819</f>
        <v>6.8194999999999997</v>
      </c>
    </row>
    <row r="820" spans="1:6" s="559" customFormat="1" ht="38.25">
      <c r="A820" s="131" t="s">
        <v>909</v>
      </c>
      <c r="B820" s="131" t="s">
        <v>910</v>
      </c>
      <c r="C820" s="131" t="s">
        <v>751</v>
      </c>
      <c r="D820" s="131">
        <v>0.05</v>
      </c>
      <c r="E820" s="131">
        <v>251.67</v>
      </c>
      <c r="F820" s="596">
        <f t="shared" si="37"/>
        <v>12.583500000000001</v>
      </c>
    </row>
    <row r="821" spans="1:6" s="559" customFormat="1" ht="12.75">
      <c r="A821" s="555"/>
      <c r="B821" s="131"/>
      <c r="C821" s="131"/>
      <c r="D821" s="596"/>
      <c r="E821" s="532"/>
      <c r="F821" s="596"/>
    </row>
    <row r="822" spans="1:6" s="559" customFormat="1" ht="12.75">
      <c r="A822" s="555"/>
      <c r="B822" s="131"/>
      <c r="C822" s="131"/>
      <c r="D822" s="596"/>
      <c r="E822" s="596"/>
      <c r="F822" s="596"/>
    </row>
    <row r="823" spans="1:6" s="559" customFormat="1" ht="12.75">
      <c r="A823" s="137"/>
      <c r="B823" s="133"/>
      <c r="C823" s="351"/>
      <c r="D823" s="134"/>
      <c r="E823" s="138"/>
      <c r="F823" s="130"/>
    </row>
    <row r="824" spans="1:6" s="559" customFormat="1" ht="12.75">
      <c r="A824" s="137"/>
      <c r="B824" s="133"/>
      <c r="C824" s="351"/>
      <c r="D824" s="134"/>
      <c r="E824" s="138"/>
      <c r="F824" s="130"/>
    </row>
    <row r="825" spans="1:6" s="559" customFormat="1" ht="12.75">
      <c r="A825" s="139"/>
      <c r="B825" s="140"/>
      <c r="C825" s="352"/>
      <c r="D825" s="141"/>
      <c r="E825" s="141"/>
      <c r="F825" s="142"/>
    </row>
    <row r="826" spans="1:6" s="559" customFormat="1" ht="12.75">
      <c r="A826" s="101"/>
      <c r="B826" s="81"/>
      <c r="C826" s="341"/>
      <c r="D826" s="82"/>
      <c r="E826" s="82"/>
      <c r="F826" s="79"/>
    </row>
    <row r="827" spans="1:6" s="559" customFormat="1" ht="13.5" thickBot="1">
      <c r="A827" s="291"/>
      <c r="B827" s="316"/>
      <c r="C827" s="353"/>
      <c r="D827" s="84"/>
      <c r="E827" s="79"/>
      <c r="F827" s="79"/>
    </row>
    <row r="828" spans="1:6" s="559" customFormat="1" ht="12.75">
      <c r="A828" s="90"/>
      <c r="B828" s="560"/>
      <c r="C828" s="401"/>
      <c r="D828" s="423"/>
      <c r="E828" s="245"/>
      <c r="F828" s="246"/>
    </row>
    <row r="829" spans="1:6" s="559" customFormat="1" ht="12.75">
      <c r="A829" s="90"/>
      <c r="B829" s="561"/>
      <c r="C829" s="397" t="s">
        <v>64</v>
      </c>
      <c r="D829" s="247"/>
      <c r="E829" s="248"/>
      <c r="F829" s="249">
        <f>F819+F820</f>
        <v>19.402999999999999</v>
      </c>
    </row>
    <row r="830" spans="1:6" s="559" customFormat="1" ht="12.75">
      <c r="A830" s="90"/>
      <c r="B830" s="561"/>
      <c r="C830" s="397" t="s">
        <v>68</v>
      </c>
      <c r="D830" s="247"/>
      <c r="E830" s="248"/>
      <c r="F830" s="249">
        <f>F821+F822</f>
        <v>0</v>
      </c>
    </row>
    <row r="831" spans="1:6" s="559" customFormat="1" ht="12.75">
      <c r="A831" s="90"/>
      <c r="B831" s="561"/>
      <c r="C831" s="398" t="s">
        <v>72</v>
      </c>
      <c r="D831" s="247"/>
      <c r="E831" s="250">
        <f>INSUMOS!$C$10</f>
        <v>0.87849999999999995</v>
      </c>
      <c r="F831" s="249"/>
    </row>
    <row r="832" spans="1:6" s="559" customFormat="1" ht="12.75">
      <c r="A832" s="292"/>
      <c r="B832" s="394"/>
      <c r="C832" s="399" t="s">
        <v>76</v>
      </c>
      <c r="D832" s="251"/>
      <c r="E832" s="252"/>
      <c r="F832" s="253">
        <f>SUM(F829:F831)</f>
        <v>19.402999999999999</v>
      </c>
    </row>
    <row r="833" spans="1:6" s="559" customFormat="1" ht="12.75">
      <c r="A833" s="90"/>
      <c r="B833" s="561"/>
      <c r="C833" s="397" t="s">
        <v>9</v>
      </c>
      <c r="D833" s="247"/>
      <c r="E833" s="250">
        <f>INSUMOS!$C$11</f>
        <v>0.2487</v>
      </c>
      <c r="F833" s="249">
        <f>E833*F832</f>
        <v>4.8255260999999994</v>
      </c>
    </row>
    <row r="834" spans="1:6" s="559" customFormat="1" ht="13.5" thickBot="1">
      <c r="A834" s="90"/>
      <c r="B834" s="563"/>
      <c r="C834" s="402" t="s">
        <v>83</v>
      </c>
      <c r="D834" s="254"/>
      <c r="E834" s="255"/>
      <c r="F834" s="256">
        <f>ROUND(SUM(F832:F833),2)</f>
        <v>24.23</v>
      </c>
    </row>
    <row r="835" spans="1:6" s="559" customFormat="1" ht="11.25" customHeight="1">
      <c r="A835" s="90"/>
      <c r="B835" s="85"/>
      <c r="C835" s="334"/>
      <c r="D835" s="88"/>
      <c r="E835" s="89"/>
      <c r="F835" s="89"/>
    </row>
    <row r="836" spans="1:6" s="559" customFormat="1" ht="11.25" customHeight="1">
      <c r="A836" s="90"/>
      <c r="B836" s="85"/>
      <c r="C836" s="334"/>
      <c r="D836" s="88"/>
      <c r="E836" s="89"/>
      <c r="F836" s="89"/>
    </row>
    <row r="837" spans="1:6" s="559" customFormat="1" ht="11.25" customHeight="1">
      <c r="A837" s="90"/>
      <c r="B837" s="85"/>
      <c r="C837" s="334"/>
      <c r="D837" s="88"/>
      <c r="E837" s="89"/>
      <c r="F837" s="89"/>
    </row>
    <row r="838" spans="1:6" s="559" customFormat="1" ht="51">
      <c r="A838" s="636" t="s">
        <v>1027</v>
      </c>
      <c r="B838" s="637" t="s">
        <v>1018</v>
      </c>
      <c r="C838" s="636"/>
      <c r="D838" s="636"/>
      <c r="E838" s="636"/>
      <c r="F838" s="637" t="s">
        <v>38</v>
      </c>
    </row>
    <row r="839" spans="1:6" s="559" customFormat="1" ht="12.75">
      <c r="A839" s="634" t="s">
        <v>1019</v>
      </c>
      <c r="B839" s="634" t="s">
        <v>1023</v>
      </c>
      <c r="C839" s="635" t="s">
        <v>19</v>
      </c>
      <c r="D839" s="634">
        <v>0.14000000000000001</v>
      </c>
      <c r="E839" s="638">
        <v>3.25</v>
      </c>
      <c r="F839" s="639">
        <f t="shared" ref="F839:F843" si="38">D839*E839</f>
        <v>0.45500000000000007</v>
      </c>
    </row>
    <row r="840" spans="1:6" s="559" customFormat="1" ht="12.75">
      <c r="A840" s="298" t="s">
        <v>1020</v>
      </c>
      <c r="B840" s="298" t="s">
        <v>1024</v>
      </c>
      <c r="C840" s="323" t="s">
        <v>19</v>
      </c>
      <c r="D840" s="298">
        <v>8.6199999999999992</v>
      </c>
      <c r="E840" s="639">
        <v>1.54</v>
      </c>
      <c r="F840" s="639">
        <f t="shared" si="38"/>
        <v>13.274799999999999</v>
      </c>
    </row>
    <row r="841" spans="1:6" s="559" customFormat="1" ht="25.5">
      <c r="A841" s="298" t="s">
        <v>1021</v>
      </c>
      <c r="B841" s="298" t="s">
        <v>1025</v>
      </c>
      <c r="C841" s="323" t="s">
        <v>44</v>
      </c>
      <c r="D841" s="298">
        <v>1.07</v>
      </c>
      <c r="E841" s="639">
        <v>42.35</v>
      </c>
      <c r="F841" s="639">
        <f t="shared" si="38"/>
        <v>45.314500000000002</v>
      </c>
    </row>
    <row r="842" spans="1:6" s="559" customFormat="1" ht="25.5">
      <c r="A842" s="298" t="s">
        <v>1022</v>
      </c>
      <c r="B842" s="298" t="s">
        <v>1026</v>
      </c>
      <c r="C842" s="323" t="s">
        <v>137</v>
      </c>
      <c r="D842" s="298">
        <v>0.44</v>
      </c>
      <c r="E842" s="532">
        <f>$F$1411</f>
        <v>15.293393954545452</v>
      </c>
      <c r="F842" s="639">
        <f t="shared" si="38"/>
        <v>6.7290933399999995</v>
      </c>
    </row>
    <row r="843" spans="1:6" s="559" customFormat="1" ht="13.5" thickBot="1">
      <c r="A843" s="298" t="s">
        <v>841</v>
      </c>
      <c r="B843" s="640" t="s">
        <v>602</v>
      </c>
      <c r="C843" s="641" t="s">
        <v>137</v>
      </c>
      <c r="D843" s="640">
        <v>0.2</v>
      </c>
      <c r="E843" s="642">
        <f>$F$1394</f>
        <v>11.676256818181818</v>
      </c>
      <c r="F843" s="643">
        <f t="shared" si="38"/>
        <v>2.3352513636363637</v>
      </c>
    </row>
    <row r="844" spans="1:6" s="559" customFormat="1" ht="12.75">
      <c r="A844" s="297"/>
      <c r="B844" s="429"/>
      <c r="C844" s="430"/>
      <c r="D844" s="430"/>
      <c r="E844" s="412"/>
      <c r="F844" s="413"/>
    </row>
    <row r="845" spans="1:6" s="559" customFormat="1" ht="12.75">
      <c r="A845" s="293"/>
      <c r="B845" s="414"/>
      <c r="C845" s="377" t="s">
        <v>64</v>
      </c>
      <c r="D845" s="149"/>
      <c r="E845" s="147"/>
      <c r="F845" s="415">
        <f>F839+F840+F841</f>
        <v>59.0443</v>
      </c>
    </row>
    <row r="846" spans="1:6" s="559" customFormat="1" ht="12.75">
      <c r="A846" s="293"/>
      <c r="B846" s="414"/>
      <c r="C846" s="377" t="s">
        <v>68</v>
      </c>
      <c r="D846" s="149"/>
      <c r="E846" s="147"/>
      <c r="F846" s="415">
        <f>F842+F843</f>
        <v>9.0643447036363636</v>
      </c>
    </row>
    <row r="847" spans="1:6" s="559" customFormat="1" ht="12.75">
      <c r="A847" s="294"/>
      <c r="B847" s="416"/>
      <c r="C847" s="378" t="s">
        <v>72</v>
      </c>
      <c r="D847" s="149"/>
      <c r="E847" s="150">
        <f>INSUMOS!$C$10</f>
        <v>0.87849999999999995</v>
      </c>
      <c r="F847" s="415">
        <v>0</v>
      </c>
    </row>
    <row r="848" spans="1:6" s="559" customFormat="1" ht="12.75">
      <c r="A848" s="294"/>
      <c r="B848" s="416"/>
      <c r="C848" s="379" t="s">
        <v>76</v>
      </c>
      <c r="D848" s="151"/>
      <c r="E848" s="148"/>
      <c r="F848" s="417">
        <f>SUM(F845:F847)</f>
        <v>68.108644703636358</v>
      </c>
    </row>
    <row r="849" spans="1:6" s="559" customFormat="1" ht="12.75">
      <c r="A849" s="293"/>
      <c r="B849" s="414"/>
      <c r="C849" s="377" t="s">
        <v>9</v>
      </c>
      <c r="D849" s="149"/>
      <c r="E849" s="150">
        <f>INSUMOS!$C$11</f>
        <v>0.2487</v>
      </c>
      <c r="F849" s="415">
        <f>E849*F848</f>
        <v>16.938619937794364</v>
      </c>
    </row>
    <row r="850" spans="1:6" s="559" customFormat="1" ht="13.5" thickBot="1">
      <c r="A850" s="293"/>
      <c r="B850" s="418"/>
      <c r="C850" s="419" t="s">
        <v>83</v>
      </c>
      <c r="D850" s="420"/>
      <c r="E850" s="421"/>
      <c r="F850" s="422">
        <f>ROUND(SUM(F848:F849),2)</f>
        <v>85.05</v>
      </c>
    </row>
    <row r="851" spans="1:6" s="559" customFormat="1" ht="11.25" customHeight="1">
      <c r="A851" s="90"/>
      <c r="B851" s="85"/>
      <c r="C851" s="334"/>
      <c r="D851" s="88"/>
      <c r="E851" s="89"/>
      <c r="F851" s="89"/>
    </row>
    <row r="852" spans="1:6" ht="11.25" customHeight="1">
      <c r="A852" s="90"/>
      <c r="B852" s="85"/>
      <c r="C852" s="334"/>
      <c r="D852" s="88"/>
      <c r="E852" s="89"/>
      <c r="F852" s="89"/>
    </row>
    <row r="853" spans="1:6" ht="11.25" customHeight="1" thickBot="1">
      <c r="A853" s="90"/>
      <c r="B853" s="85"/>
      <c r="C853" s="334"/>
      <c r="D853" s="88"/>
      <c r="E853" s="89"/>
      <c r="F853" s="89"/>
    </row>
    <row r="854" spans="1:6" ht="69" customHeight="1" thickBot="1">
      <c r="A854" s="275" t="s">
        <v>318</v>
      </c>
      <c r="B854" s="321" t="s">
        <v>740</v>
      </c>
      <c r="C854" s="354"/>
      <c r="D854" s="152"/>
      <c r="E854" s="153"/>
      <c r="F854" s="154" t="s">
        <v>38</v>
      </c>
    </row>
    <row r="855" spans="1:6" ht="40.5" customHeight="1">
      <c r="A855" s="296" t="s">
        <v>363</v>
      </c>
      <c r="B855" s="322" t="s">
        <v>364</v>
      </c>
      <c r="C855" s="381" t="s">
        <v>365</v>
      </c>
      <c r="D855" s="132">
        <v>1.07</v>
      </c>
      <c r="E855" s="153">
        <v>19.27</v>
      </c>
      <c r="F855" s="153">
        <f t="shared" ref="F855:F859" si="39">D855*E855</f>
        <v>20.6189</v>
      </c>
    </row>
    <row r="856" spans="1:6" ht="12" customHeight="1">
      <c r="A856" s="295" t="s">
        <v>370</v>
      </c>
      <c r="B856" s="320" t="s">
        <v>371</v>
      </c>
      <c r="C856" s="381" t="s">
        <v>261</v>
      </c>
      <c r="D856" s="132">
        <v>6.14</v>
      </c>
      <c r="E856" s="153">
        <v>0.38</v>
      </c>
      <c r="F856" s="153">
        <f t="shared" si="39"/>
        <v>2.3331999999999997</v>
      </c>
    </row>
    <row r="857" spans="1:6" ht="12" customHeight="1">
      <c r="A857" s="295" t="s">
        <v>376</v>
      </c>
      <c r="B857" s="320" t="s">
        <v>377</v>
      </c>
      <c r="C857" s="381" t="s">
        <v>261</v>
      </c>
      <c r="D857" s="132">
        <v>0.19</v>
      </c>
      <c r="E857" s="153">
        <v>2.4700000000000002</v>
      </c>
      <c r="F857" s="153">
        <f t="shared" si="39"/>
        <v>0.46930000000000005</v>
      </c>
    </row>
    <row r="858" spans="1:6" s="78" customFormat="1" ht="12" customHeight="1">
      <c r="A858" s="295" t="s">
        <v>660</v>
      </c>
      <c r="B858" s="320" t="s">
        <v>661</v>
      </c>
      <c r="C858" s="381" t="s">
        <v>249</v>
      </c>
      <c r="D858" s="132">
        <v>0.49</v>
      </c>
      <c r="E858" s="138">
        <f>$F$1411</f>
        <v>15.293393954545452</v>
      </c>
      <c r="F858" s="153">
        <f t="shared" si="39"/>
        <v>7.4937630377272715</v>
      </c>
    </row>
    <row r="859" spans="1:6" s="78" customFormat="1" ht="12" customHeight="1" thickBot="1">
      <c r="A859" s="295" t="s">
        <v>658</v>
      </c>
      <c r="B859" s="424" t="s">
        <v>602</v>
      </c>
      <c r="C859" s="425" t="s">
        <v>249</v>
      </c>
      <c r="D859" s="426">
        <v>0.21</v>
      </c>
      <c r="E859" s="427">
        <f>$F$1394</f>
        <v>11.676256818181818</v>
      </c>
      <c r="F859" s="428">
        <f t="shared" si="39"/>
        <v>2.4520139318181817</v>
      </c>
    </row>
    <row r="860" spans="1:6" s="78" customFormat="1" ht="12" customHeight="1">
      <c r="A860" s="297"/>
      <c r="B860" s="429"/>
      <c r="C860" s="430"/>
      <c r="D860" s="430"/>
      <c r="E860" s="412"/>
      <c r="F860" s="413"/>
    </row>
    <row r="861" spans="1:6" ht="11.25" customHeight="1">
      <c r="A861" s="293"/>
      <c r="B861" s="414"/>
      <c r="C861" s="377" t="s">
        <v>64</v>
      </c>
      <c r="D861" s="149"/>
      <c r="E861" s="147"/>
      <c r="F861" s="415">
        <f>SUM(F855:F857)</f>
        <v>23.421400000000002</v>
      </c>
    </row>
    <row r="862" spans="1:6" ht="11.25" customHeight="1">
      <c r="A862" s="293"/>
      <c r="B862" s="414"/>
      <c r="C862" s="377" t="s">
        <v>68</v>
      </c>
      <c r="D862" s="149"/>
      <c r="E862" s="147"/>
      <c r="F862" s="415">
        <f>SUM(F858:F859)</f>
        <v>9.9457769695454523</v>
      </c>
    </row>
    <row r="863" spans="1:6" ht="11.25" customHeight="1">
      <c r="A863" s="294"/>
      <c r="B863" s="416"/>
      <c r="C863" s="378" t="s">
        <v>72</v>
      </c>
      <c r="D863" s="149"/>
      <c r="E863" s="150">
        <f>INSUMOS!$C$10</f>
        <v>0.87849999999999995</v>
      </c>
      <c r="F863" s="415">
        <v>0</v>
      </c>
    </row>
    <row r="864" spans="1:6" ht="11.25" customHeight="1">
      <c r="A864" s="294"/>
      <c r="B864" s="416"/>
      <c r="C864" s="379" t="s">
        <v>76</v>
      </c>
      <c r="D864" s="151"/>
      <c r="E864" s="148"/>
      <c r="F864" s="417">
        <f>SUM(F861:F863)</f>
        <v>33.367176969545454</v>
      </c>
    </row>
    <row r="865" spans="1:6" ht="11.25" customHeight="1">
      <c r="A865" s="293"/>
      <c r="B865" s="414"/>
      <c r="C865" s="377" t="s">
        <v>9</v>
      </c>
      <c r="D865" s="149"/>
      <c r="E865" s="150">
        <f>INSUMOS!$C$11</f>
        <v>0.2487</v>
      </c>
      <c r="F865" s="415">
        <f>E865*F864</f>
        <v>8.2984169123259548</v>
      </c>
    </row>
    <row r="866" spans="1:6" ht="11.25" customHeight="1" thickBot="1">
      <c r="A866" s="293"/>
      <c r="B866" s="418"/>
      <c r="C866" s="419" t="s">
        <v>83</v>
      </c>
      <c r="D866" s="420"/>
      <c r="E866" s="421"/>
      <c r="F866" s="422">
        <f>ROUND(SUM(F864:F865),2)</f>
        <v>41.67</v>
      </c>
    </row>
    <row r="867" spans="1:6" ht="11.25" customHeight="1">
      <c r="A867" s="293"/>
      <c r="B867" s="319"/>
      <c r="C867" s="380"/>
      <c r="D867" s="151"/>
      <c r="E867" s="148"/>
      <c r="F867" s="148"/>
    </row>
    <row r="868" spans="1:6" ht="11.25" customHeight="1">
      <c r="A868" s="293"/>
      <c r="B868" s="319"/>
      <c r="C868" s="380"/>
      <c r="D868" s="151"/>
      <c r="E868" s="148"/>
      <c r="F868" s="148"/>
    </row>
    <row r="869" spans="1:6" ht="11.25" customHeight="1">
      <c r="A869" s="90"/>
      <c r="B869" s="85"/>
      <c r="C869" s="334"/>
      <c r="D869" s="88"/>
      <c r="E869" s="89"/>
      <c r="F869" s="89"/>
    </row>
    <row r="870" spans="1:6" ht="11.25" customHeight="1">
      <c r="A870" s="289"/>
      <c r="B870" s="315"/>
      <c r="C870" s="375"/>
      <c r="D870" s="165"/>
      <c r="E870" s="166"/>
      <c r="F870" s="166"/>
    </row>
    <row r="871" spans="1:6" s="112" customFormat="1" ht="11.25" customHeight="1">
      <c r="A871" s="289"/>
      <c r="B871" s="315"/>
      <c r="C871" s="375"/>
      <c r="D871" s="165"/>
      <c r="E871" s="166"/>
      <c r="F871" s="166"/>
    </row>
    <row r="872" spans="1:6" s="112" customFormat="1" ht="11.25" customHeight="1">
      <c r="A872" s="289"/>
      <c r="B872" s="315"/>
      <c r="C872" s="375"/>
      <c r="D872" s="165"/>
      <c r="E872" s="166"/>
      <c r="F872" s="166"/>
    </row>
    <row r="873" spans="1:6" s="112" customFormat="1" ht="11.25" customHeight="1">
      <c r="A873" s="289"/>
      <c r="B873" s="315"/>
      <c r="C873" s="375"/>
      <c r="D873" s="165"/>
      <c r="E873" s="166"/>
      <c r="F873" s="166"/>
    </row>
    <row r="874" spans="1:6" s="112" customFormat="1" ht="11.25" customHeight="1" thickBot="1">
      <c r="A874" s="289"/>
      <c r="B874" s="315"/>
      <c r="C874" s="375"/>
      <c r="D874" s="165"/>
      <c r="E874" s="166"/>
      <c r="F874" s="166"/>
    </row>
    <row r="875" spans="1:6" s="112" customFormat="1" ht="66" customHeight="1">
      <c r="A875" s="156" t="s">
        <v>557</v>
      </c>
      <c r="B875" s="283" t="s">
        <v>556</v>
      </c>
      <c r="C875" s="355"/>
      <c r="D875" s="157"/>
      <c r="E875" s="167"/>
      <c r="F875" s="168" t="s">
        <v>38</v>
      </c>
    </row>
    <row r="876" spans="1:6" s="112" customFormat="1" ht="78" customHeight="1">
      <c r="A876" s="178" t="s">
        <v>671</v>
      </c>
      <c r="B876" s="174" t="s">
        <v>670</v>
      </c>
      <c r="C876" s="343" t="s">
        <v>460</v>
      </c>
      <c r="D876" s="178">
        <v>1</v>
      </c>
      <c r="E876" s="169">
        <v>2004.3</v>
      </c>
      <c r="F876" s="169">
        <f t="shared" ref="F876:F878" si="40">D876*E876</f>
        <v>2004.3</v>
      </c>
    </row>
    <row r="877" spans="1:6" s="112" customFormat="1" ht="36" customHeight="1">
      <c r="A877" s="178" t="s">
        <v>672</v>
      </c>
      <c r="B877" s="174" t="s">
        <v>661</v>
      </c>
      <c r="C877" s="343" t="s">
        <v>249</v>
      </c>
      <c r="D877" s="178">
        <v>4</v>
      </c>
      <c r="E877" s="170">
        <f>$F$1411</f>
        <v>15.293393954545452</v>
      </c>
      <c r="F877" s="169">
        <f t="shared" si="40"/>
        <v>61.17357581818181</v>
      </c>
    </row>
    <row r="878" spans="1:6" s="112" customFormat="1" ht="27" customHeight="1">
      <c r="A878" s="178" t="s">
        <v>658</v>
      </c>
      <c r="B878" s="174" t="s">
        <v>602</v>
      </c>
      <c r="C878" s="343" t="s">
        <v>249</v>
      </c>
      <c r="D878" s="178">
        <v>4</v>
      </c>
      <c r="E878" s="170">
        <f>$F$1394</f>
        <v>11.676256818181818</v>
      </c>
      <c r="F878" s="169">
        <f t="shared" si="40"/>
        <v>46.705027272727271</v>
      </c>
    </row>
    <row r="879" spans="1:6" s="112" customFormat="1" ht="11.25" customHeight="1">
      <c r="A879" s="299"/>
      <c r="B879" s="158"/>
      <c r="C879" s="158"/>
      <c r="D879" s="158"/>
      <c r="E879" s="169"/>
      <c r="F879" s="169"/>
    </row>
    <row r="880" spans="1:6" s="112" customFormat="1" ht="21.75" customHeight="1">
      <c r="A880" s="299"/>
      <c r="B880" s="158"/>
      <c r="C880" s="158"/>
      <c r="D880" s="158"/>
      <c r="E880" s="169"/>
      <c r="F880" s="169"/>
    </row>
    <row r="881" spans="1:6" s="112" customFormat="1" ht="11.25" customHeight="1" thickBot="1">
      <c r="A881" s="238"/>
      <c r="B881" s="280"/>
      <c r="C881" s="365"/>
      <c r="D881" s="281"/>
      <c r="E881" s="282"/>
      <c r="F881" s="282"/>
    </row>
    <row r="882" spans="1:6" s="112" customFormat="1" ht="11.25" customHeight="1">
      <c r="A882" s="289"/>
      <c r="B882" s="386"/>
      <c r="C882" s="403" t="s">
        <v>64</v>
      </c>
      <c r="D882" s="260"/>
      <c r="E882" s="167"/>
      <c r="F882" s="261">
        <f>F876+F880+F879</f>
        <v>2004.3</v>
      </c>
    </row>
    <row r="883" spans="1:6" s="112" customFormat="1" ht="11.25" customHeight="1">
      <c r="A883" s="289"/>
      <c r="B883" s="387"/>
      <c r="C883" s="372" t="s">
        <v>68</v>
      </c>
      <c r="D883" s="162"/>
      <c r="E883" s="163"/>
      <c r="F883" s="262">
        <f>SUM(F877:F878)</f>
        <v>107.87860309090908</v>
      </c>
    </row>
    <row r="884" spans="1:6" s="112" customFormat="1" ht="11.25" customHeight="1">
      <c r="A884" s="290"/>
      <c r="B884" s="388"/>
      <c r="C884" s="373" t="s">
        <v>72</v>
      </c>
      <c r="D884" s="162"/>
      <c r="E884" s="164">
        <f>INSUMOS!$C$10</f>
        <v>0.87849999999999995</v>
      </c>
      <c r="F884" s="262"/>
    </row>
    <row r="885" spans="1:6" s="112" customFormat="1" ht="11.25" customHeight="1">
      <c r="A885" s="289"/>
      <c r="B885" s="387"/>
      <c r="C885" s="374" t="s">
        <v>76</v>
      </c>
      <c r="D885" s="165"/>
      <c r="E885" s="166"/>
      <c r="F885" s="263">
        <f>SUM(F882:F884)</f>
        <v>2112.1786030909088</v>
      </c>
    </row>
    <row r="886" spans="1:6" s="112" customFormat="1" ht="11.25" customHeight="1">
      <c r="A886" s="289"/>
      <c r="B886" s="387"/>
      <c r="C886" s="372" t="s">
        <v>9</v>
      </c>
      <c r="D886" s="162"/>
      <c r="E886" s="164">
        <f>INSUMOS!$C$11</f>
        <v>0.2487</v>
      </c>
      <c r="F886" s="262">
        <f>E886*F885</f>
        <v>525.29881858870908</v>
      </c>
    </row>
    <row r="887" spans="1:6" s="112" customFormat="1" ht="11.25" customHeight="1" thickBot="1">
      <c r="A887" s="289"/>
      <c r="B887" s="389"/>
      <c r="C887" s="404" t="s">
        <v>83</v>
      </c>
      <c r="D887" s="264"/>
      <c r="E887" s="265"/>
      <c r="F887" s="266">
        <f>ROUND(SUM(F885:F886),2)</f>
        <v>2637.48</v>
      </c>
    </row>
    <row r="888" spans="1:6" s="112" customFormat="1" ht="11.25" customHeight="1">
      <c r="A888" s="289"/>
      <c r="B888" s="315"/>
      <c r="C888" s="375"/>
      <c r="D888" s="165"/>
      <c r="E888" s="166"/>
      <c r="F888" s="166"/>
    </row>
    <row r="889" spans="1:6" s="112" customFormat="1" ht="11.25" customHeight="1">
      <c r="A889" s="289"/>
      <c r="B889" s="315"/>
      <c r="C889" s="375"/>
      <c r="D889" s="165"/>
      <c r="E889" s="166"/>
      <c r="F889" s="166"/>
    </row>
    <row r="890" spans="1:6" s="112" customFormat="1" ht="11.25" customHeight="1">
      <c r="A890" s="289"/>
      <c r="B890" s="315"/>
      <c r="C890" s="375"/>
      <c r="D890" s="165"/>
      <c r="E890" s="166"/>
      <c r="F890" s="166"/>
    </row>
    <row r="891" spans="1:6" s="112" customFormat="1" ht="11.25" customHeight="1">
      <c r="A891" s="289"/>
      <c r="B891" s="315"/>
      <c r="C891" s="375"/>
      <c r="D891" s="165"/>
      <c r="E891" s="166"/>
      <c r="F891" s="166"/>
    </row>
    <row r="892" spans="1:6" s="112" customFormat="1" ht="51.75" customHeight="1">
      <c r="A892" s="175" t="s">
        <v>673</v>
      </c>
      <c r="B892" s="171" t="s">
        <v>558</v>
      </c>
      <c r="C892" s="357"/>
      <c r="D892" s="173"/>
      <c r="E892" s="169"/>
      <c r="F892" s="176" t="s">
        <v>38</v>
      </c>
    </row>
    <row r="893" spans="1:6" s="112" customFormat="1" ht="42" customHeight="1">
      <c r="A893" s="178" t="s">
        <v>675</v>
      </c>
      <c r="B893" s="174" t="s">
        <v>674</v>
      </c>
      <c r="C893" s="343" t="s">
        <v>460</v>
      </c>
      <c r="D893" s="178">
        <v>1</v>
      </c>
      <c r="E893" s="169">
        <v>487.62</v>
      </c>
      <c r="F893" s="169">
        <f t="shared" ref="F893:F895" si="41">D893*E893</f>
        <v>487.62</v>
      </c>
    </row>
    <row r="894" spans="1:6" s="112" customFormat="1" ht="29.25" customHeight="1">
      <c r="A894" s="178" t="s">
        <v>672</v>
      </c>
      <c r="B894" s="174" t="s">
        <v>661</v>
      </c>
      <c r="C894" s="343" t="s">
        <v>249</v>
      </c>
      <c r="D894" s="178">
        <v>4</v>
      </c>
      <c r="E894" s="170">
        <f>$F$1411</f>
        <v>15.293393954545452</v>
      </c>
      <c r="F894" s="169">
        <f t="shared" si="41"/>
        <v>61.17357581818181</v>
      </c>
    </row>
    <row r="895" spans="1:6" s="112" customFormat="1" ht="24.75" customHeight="1">
      <c r="A895" s="178" t="s">
        <v>658</v>
      </c>
      <c r="B895" s="174" t="s">
        <v>602</v>
      </c>
      <c r="C895" s="343" t="s">
        <v>249</v>
      </c>
      <c r="D895" s="178">
        <v>4</v>
      </c>
      <c r="E895" s="170">
        <f>$F$1394</f>
        <v>11.676256818181818</v>
      </c>
      <c r="F895" s="169">
        <f t="shared" si="41"/>
        <v>46.705027272727271</v>
      </c>
    </row>
    <row r="896" spans="1:6" s="112" customFormat="1" ht="11.25" customHeight="1">
      <c r="A896" s="299"/>
      <c r="B896" s="158"/>
      <c r="C896" s="158"/>
      <c r="D896" s="158"/>
      <c r="E896" s="169"/>
      <c r="F896" s="169"/>
    </row>
    <row r="897" spans="1:6" s="112" customFormat="1" ht="11.25" customHeight="1">
      <c r="A897" s="299"/>
      <c r="B897" s="158"/>
      <c r="C897" s="158"/>
      <c r="D897" s="158"/>
      <c r="E897" s="169"/>
      <c r="F897" s="169"/>
    </row>
    <row r="898" spans="1:6" s="112" customFormat="1" ht="11.25" customHeight="1" thickBot="1">
      <c r="A898" s="178"/>
      <c r="B898" s="276"/>
      <c r="C898" s="356"/>
      <c r="D898" s="277"/>
      <c r="E898" s="278"/>
      <c r="F898" s="278"/>
    </row>
    <row r="899" spans="1:6" s="112" customFormat="1" ht="11.25" customHeight="1">
      <c r="A899" s="289"/>
      <c r="B899" s="386"/>
      <c r="C899" s="403" t="s">
        <v>64</v>
      </c>
      <c r="D899" s="260"/>
      <c r="E899" s="167"/>
      <c r="F899" s="261">
        <f>F893+F897+F896</f>
        <v>487.62</v>
      </c>
    </row>
    <row r="900" spans="1:6" s="112" customFormat="1" ht="11.25" customHeight="1">
      <c r="A900" s="289"/>
      <c r="B900" s="387"/>
      <c r="C900" s="372" t="s">
        <v>68</v>
      </c>
      <c r="D900" s="162"/>
      <c r="E900" s="163"/>
      <c r="F900" s="262">
        <f>SUM(F894:F895)</f>
        <v>107.87860309090908</v>
      </c>
    </row>
    <row r="901" spans="1:6" s="112" customFormat="1" ht="11.25" customHeight="1">
      <c r="A901" s="290"/>
      <c r="B901" s="388"/>
      <c r="C901" s="373" t="s">
        <v>72</v>
      </c>
      <c r="D901" s="162"/>
      <c r="E901" s="164">
        <f>INSUMOS!$C$10</f>
        <v>0.87849999999999995</v>
      </c>
      <c r="F901" s="262"/>
    </row>
    <row r="902" spans="1:6" s="112" customFormat="1" ht="11.25" customHeight="1">
      <c r="A902" s="289"/>
      <c r="B902" s="387"/>
      <c r="C902" s="374" t="s">
        <v>76</v>
      </c>
      <c r="D902" s="165"/>
      <c r="E902" s="166"/>
      <c r="F902" s="263">
        <f>SUM(F899:F901)</f>
        <v>595.49860309090911</v>
      </c>
    </row>
    <row r="903" spans="1:6" s="112" customFormat="1" ht="11.25" customHeight="1">
      <c r="A903" s="289"/>
      <c r="B903" s="387"/>
      <c r="C903" s="372" t="s">
        <v>9</v>
      </c>
      <c r="D903" s="162"/>
      <c r="E903" s="164">
        <f>INSUMOS!$C$11</f>
        <v>0.2487</v>
      </c>
      <c r="F903" s="262">
        <f>E903*F902</f>
        <v>148.10050258870911</v>
      </c>
    </row>
    <row r="904" spans="1:6" s="112" customFormat="1" ht="11.25" customHeight="1" thickBot="1">
      <c r="A904" s="289"/>
      <c r="B904" s="389"/>
      <c r="C904" s="404" t="s">
        <v>83</v>
      </c>
      <c r="D904" s="264"/>
      <c r="E904" s="265"/>
      <c r="F904" s="266">
        <f>ROUND(SUM(F902:F903),2)</f>
        <v>743.6</v>
      </c>
    </row>
    <row r="905" spans="1:6" s="112" customFormat="1" ht="11.25" customHeight="1">
      <c r="A905" s="289"/>
      <c r="B905" s="315"/>
      <c r="C905" s="375"/>
      <c r="D905" s="165"/>
      <c r="E905" s="166"/>
      <c r="F905" s="166"/>
    </row>
    <row r="906" spans="1:6" s="112" customFormat="1" ht="11.25" customHeight="1">
      <c r="A906" s="289"/>
      <c r="B906" s="315"/>
      <c r="C906" s="375"/>
      <c r="D906" s="165"/>
      <c r="E906" s="166"/>
      <c r="F906" s="166"/>
    </row>
    <row r="907" spans="1:6" s="112" customFormat="1" ht="11.25" customHeight="1">
      <c r="A907" s="289"/>
      <c r="B907" s="315"/>
      <c r="C907" s="375"/>
      <c r="D907" s="165"/>
      <c r="E907" s="166"/>
      <c r="F907" s="166"/>
    </row>
    <row r="908" spans="1:6" s="112" customFormat="1" ht="11.25" customHeight="1">
      <c r="A908" s="289"/>
      <c r="B908" s="315"/>
      <c r="C908" s="375"/>
      <c r="D908" s="165"/>
      <c r="E908" s="166"/>
      <c r="F908" s="166"/>
    </row>
    <row r="909" spans="1:6" s="112" customFormat="1" ht="11.25" customHeight="1">
      <c r="A909" s="289"/>
      <c r="B909" s="315"/>
      <c r="C909" s="375"/>
      <c r="D909" s="165"/>
      <c r="E909" s="166"/>
      <c r="F909" s="166"/>
    </row>
    <row r="910" spans="1:6" s="112" customFormat="1" ht="49.5" customHeight="1">
      <c r="A910" s="175" t="s">
        <v>560</v>
      </c>
      <c r="B910" s="171" t="s">
        <v>559</v>
      </c>
      <c r="C910" s="357"/>
      <c r="D910" s="173"/>
      <c r="E910" s="169"/>
      <c r="F910" s="176" t="s">
        <v>38</v>
      </c>
    </row>
    <row r="911" spans="1:6" s="112" customFormat="1" ht="51.75" customHeight="1">
      <c r="A911" s="178" t="s">
        <v>677</v>
      </c>
      <c r="B911" s="174" t="s">
        <v>676</v>
      </c>
      <c r="C911" s="343" t="s">
        <v>572</v>
      </c>
      <c r="D911" s="178">
        <v>2</v>
      </c>
      <c r="E911" s="169">
        <v>0.52</v>
      </c>
      <c r="F911" s="169">
        <f t="shared" ref="F911:F914" si="42">D911*E911</f>
        <v>1.04</v>
      </c>
    </row>
    <row r="912" spans="1:6" s="112" customFormat="1" ht="39.75" customHeight="1">
      <c r="A912" s="178" t="s">
        <v>679</v>
      </c>
      <c r="B912" s="174" t="s">
        <v>678</v>
      </c>
      <c r="C912" s="343" t="s">
        <v>572</v>
      </c>
      <c r="D912" s="178">
        <v>1</v>
      </c>
      <c r="E912" s="169">
        <v>39.83</v>
      </c>
      <c r="F912" s="169">
        <f t="shared" si="42"/>
        <v>39.83</v>
      </c>
    </row>
    <row r="913" spans="1:6" s="112" customFormat="1" ht="24.75" customHeight="1">
      <c r="A913" s="178" t="s">
        <v>672</v>
      </c>
      <c r="B913" s="174" t="s">
        <v>661</v>
      </c>
      <c r="C913" s="343" t="s">
        <v>249</v>
      </c>
      <c r="D913" s="178">
        <v>0.182</v>
      </c>
      <c r="E913" s="170">
        <f>$F$1411</f>
        <v>15.293393954545452</v>
      </c>
      <c r="F913" s="169">
        <f t="shared" si="42"/>
        <v>2.7833976997272725</v>
      </c>
    </row>
    <row r="914" spans="1:6" s="112" customFormat="1" ht="30" customHeight="1">
      <c r="A914" s="178" t="s">
        <v>658</v>
      </c>
      <c r="B914" s="174" t="s">
        <v>602</v>
      </c>
      <c r="C914" s="343" t="s">
        <v>249</v>
      </c>
      <c r="D914" s="178">
        <v>0.182</v>
      </c>
      <c r="E914" s="170">
        <f>$F$1394</f>
        <v>11.676256818181818</v>
      </c>
      <c r="F914" s="169">
        <f t="shared" si="42"/>
        <v>2.1250787409090908</v>
      </c>
    </row>
    <row r="915" spans="1:6" s="112" customFormat="1" ht="11.25" customHeight="1">
      <c r="A915" s="299"/>
      <c r="B915" s="158"/>
      <c r="C915" s="158"/>
      <c r="D915" s="158"/>
      <c r="E915" s="169"/>
      <c r="F915" s="169"/>
    </row>
    <row r="916" spans="1:6" s="112" customFormat="1" ht="11.25" customHeight="1">
      <c r="A916" s="299"/>
      <c r="B916" s="158"/>
      <c r="C916" s="158"/>
      <c r="D916" s="158"/>
      <c r="E916" s="169"/>
      <c r="F916" s="169"/>
    </row>
    <row r="917" spans="1:6" s="112" customFormat="1" ht="11.25" customHeight="1" thickBot="1">
      <c r="A917" s="178"/>
      <c r="B917" s="276"/>
      <c r="C917" s="356"/>
      <c r="D917" s="277"/>
      <c r="E917" s="278"/>
      <c r="F917" s="278"/>
    </row>
    <row r="918" spans="1:6" s="112" customFormat="1" ht="11.25" customHeight="1">
      <c r="A918" s="289"/>
      <c r="B918" s="386"/>
      <c r="C918" s="403" t="s">
        <v>64</v>
      </c>
      <c r="D918" s="260"/>
      <c r="E918" s="167"/>
      <c r="F918" s="261">
        <f>SUM(F911:F912)</f>
        <v>40.869999999999997</v>
      </c>
    </row>
    <row r="919" spans="1:6" s="112" customFormat="1" ht="11.25" customHeight="1">
      <c r="A919" s="289"/>
      <c r="B919" s="387"/>
      <c r="C919" s="372" t="s">
        <v>68</v>
      </c>
      <c r="D919" s="162"/>
      <c r="E919" s="163"/>
      <c r="F919" s="262">
        <f>SUM(F913:F914)</f>
        <v>4.9084764406363632</v>
      </c>
    </row>
    <row r="920" spans="1:6" s="112" customFormat="1" ht="11.25" customHeight="1">
      <c r="A920" s="290"/>
      <c r="B920" s="388"/>
      <c r="C920" s="373" t="s">
        <v>72</v>
      </c>
      <c r="D920" s="162"/>
      <c r="E920" s="164">
        <f>INSUMOS!$C$10</f>
        <v>0.87849999999999995</v>
      </c>
      <c r="F920" s="262"/>
    </row>
    <row r="921" spans="1:6" s="112" customFormat="1" ht="11.25" customHeight="1">
      <c r="A921" s="289"/>
      <c r="B921" s="387"/>
      <c r="C921" s="374" t="s">
        <v>76</v>
      </c>
      <c r="D921" s="165"/>
      <c r="E921" s="166"/>
      <c r="F921" s="263">
        <f>SUM(F918:F920)</f>
        <v>45.778476440636361</v>
      </c>
    </row>
    <row r="922" spans="1:6" s="112" customFormat="1" ht="11.25" customHeight="1">
      <c r="A922" s="289"/>
      <c r="B922" s="387"/>
      <c r="C922" s="372" t="s">
        <v>9</v>
      </c>
      <c r="D922" s="162"/>
      <c r="E922" s="164">
        <f>INSUMOS!$C$11</f>
        <v>0.2487</v>
      </c>
      <c r="F922" s="262">
        <f>E922*F921</f>
        <v>11.385107090786263</v>
      </c>
    </row>
    <row r="923" spans="1:6" s="112" customFormat="1" ht="11.25" customHeight="1" thickBot="1">
      <c r="A923" s="289"/>
      <c r="B923" s="389"/>
      <c r="C923" s="404" t="s">
        <v>83</v>
      </c>
      <c r="D923" s="264"/>
      <c r="E923" s="265"/>
      <c r="F923" s="266">
        <f>ROUND(SUM(F921:F922),2)</f>
        <v>57.16</v>
      </c>
    </row>
    <row r="924" spans="1:6" s="112" customFormat="1" ht="11.25" customHeight="1">
      <c r="A924" s="289"/>
      <c r="B924" s="315"/>
      <c r="C924" s="375"/>
      <c r="D924" s="165"/>
      <c r="E924" s="166"/>
      <c r="F924" s="166"/>
    </row>
    <row r="925" spans="1:6" s="112" customFormat="1" ht="11.25" customHeight="1">
      <c r="A925" s="289"/>
      <c r="B925" s="315"/>
      <c r="C925" s="375"/>
      <c r="D925" s="165"/>
      <c r="E925" s="166"/>
      <c r="F925" s="166"/>
    </row>
    <row r="926" spans="1:6" s="112" customFormat="1" ht="11.25" customHeight="1">
      <c r="A926" s="289"/>
      <c r="B926" s="315"/>
      <c r="C926" s="375"/>
      <c r="D926" s="165"/>
      <c r="E926" s="166"/>
      <c r="F926" s="166"/>
    </row>
    <row r="927" spans="1:6" s="112" customFormat="1" ht="11.25" customHeight="1">
      <c r="A927" s="289"/>
      <c r="B927" s="315"/>
      <c r="C927" s="375"/>
      <c r="D927" s="165"/>
      <c r="E927" s="166"/>
      <c r="F927" s="166"/>
    </row>
    <row r="928" spans="1:6" s="112" customFormat="1" ht="11.25" customHeight="1">
      <c r="A928" s="289"/>
      <c r="B928" s="315"/>
      <c r="C928" s="375"/>
      <c r="D928" s="165"/>
      <c r="E928" s="166"/>
      <c r="F928" s="166"/>
    </row>
    <row r="929" spans="1:6" s="112" customFormat="1" ht="32.25" customHeight="1">
      <c r="A929" s="175" t="s">
        <v>680</v>
      </c>
      <c r="B929" s="171" t="s">
        <v>561</v>
      </c>
      <c r="C929" s="357"/>
      <c r="D929" s="173"/>
      <c r="E929" s="169"/>
      <c r="F929" s="176" t="s">
        <v>38</v>
      </c>
    </row>
    <row r="930" spans="1:6" s="112" customFormat="1" ht="45" customHeight="1">
      <c r="A930" s="178" t="s">
        <v>682</v>
      </c>
      <c r="B930" s="174" t="s">
        <v>681</v>
      </c>
      <c r="C930" s="343" t="s">
        <v>572</v>
      </c>
      <c r="D930" s="178">
        <v>1</v>
      </c>
      <c r="E930" s="178">
        <v>60.41</v>
      </c>
      <c r="F930" s="178">
        <f t="shared" ref="F930:F932" si="43">D930*E930</f>
        <v>60.41</v>
      </c>
    </row>
    <row r="931" spans="1:6" s="112" customFormat="1" ht="22.5" customHeight="1">
      <c r="A931" s="178" t="s">
        <v>672</v>
      </c>
      <c r="B931" s="174" t="s">
        <v>661</v>
      </c>
      <c r="C931" s="343" t="s">
        <v>249</v>
      </c>
      <c r="D931" s="178">
        <v>1</v>
      </c>
      <c r="E931" s="178">
        <f>$F$1411</f>
        <v>15.293393954545452</v>
      </c>
      <c r="F931" s="178">
        <f t="shared" si="43"/>
        <v>15.293393954545452</v>
      </c>
    </row>
    <row r="932" spans="1:6" s="112" customFormat="1" ht="24" customHeight="1">
      <c r="A932" s="178" t="s">
        <v>658</v>
      </c>
      <c r="B932" s="174" t="s">
        <v>602</v>
      </c>
      <c r="C932" s="343" t="s">
        <v>249</v>
      </c>
      <c r="D932" s="178">
        <v>1</v>
      </c>
      <c r="E932" s="178">
        <f>$F$1394</f>
        <v>11.676256818181818</v>
      </c>
      <c r="F932" s="178">
        <f t="shared" si="43"/>
        <v>11.676256818181818</v>
      </c>
    </row>
    <row r="933" spans="1:6" s="112" customFormat="1" ht="11.25" customHeight="1">
      <c r="A933" s="299"/>
      <c r="B933" s="158"/>
      <c r="C933" s="158"/>
      <c r="D933" s="158"/>
      <c r="E933" s="169"/>
      <c r="F933" s="169"/>
    </row>
    <row r="934" spans="1:6" s="112" customFormat="1" ht="11.25" customHeight="1">
      <c r="A934" s="299"/>
      <c r="B934" s="158"/>
      <c r="C934" s="158"/>
      <c r="D934" s="158"/>
      <c r="E934" s="169"/>
      <c r="F934" s="169"/>
    </row>
    <row r="935" spans="1:6" s="112" customFormat="1" ht="11.25" customHeight="1" thickBot="1">
      <c r="A935" s="178"/>
      <c r="B935" s="276"/>
      <c r="C935" s="356"/>
      <c r="D935" s="277"/>
      <c r="E935" s="278"/>
      <c r="F935" s="278"/>
    </row>
    <row r="936" spans="1:6" s="112" customFormat="1" ht="11.25" customHeight="1">
      <c r="A936" s="289"/>
      <c r="B936" s="386"/>
      <c r="C936" s="403" t="s">
        <v>64</v>
      </c>
      <c r="D936" s="260"/>
      <c r="E936" s="167"/>
      <c r="F936" s="261">
        <f>SUM(F930:F930)</f>
        <v>60.41</v>
      </c>
    </row>
    <row r="937" spans="1:6" s="112" customFormat="1" ht="11.25" customHeight="1">
      <c r="A937" s="289"/>
      <c r="B937" s="387"/>
      <c r="C937" s="372" t="s">
        <v>68</v>
      </c>
      <c r="D937" s="162"/>
      <c r="E937" s="163"/>
      <c r="F937" s="262">
        <f>SUM(F931:F932)</f>
        <v>26.96965077272727</v>
      </c>
    </row>
    <row r="938" spans="1:6" s="112" customFormat="1" ht="11.25" customHeight="1">
      <c r="A938" s="290"/>
      <c r="B938" s="388"/>
      <c r="C938" s="373" t="s">
        <v>72</v>
      </c>
      <c r="D938" s="162"/>
      <c r="E938" s="164">
        <f>INSUMOS!$C$10</f>
        <v>0.87849999999999995</v>
      </c>
      <c r="F938" s="262"/>
    </row>
    <row r="939" spans="1:6" s="112" customFormat="1" ht="11.25" customHeight="1">
      <c r="A939" s="289"/>
      <c r="B939" s="387"/>
      <c r="C939" s="374" t="s">
        <v>76</v>
      </c>
      <c r="D939" s="165"/>
      <c r="E939" s="166"/>
      <c r="F939" s="263">
        <f>SUM(F936:F938)</f>
        <v>87.379650772727274</v>
      </c>
    </row>
    <row r="940" spans="1:6" s="112" customFormat="1" ht="11.25" customHeight="1">
      <c r="A940" s="289"/>
      <c r="B940" s="387"/>
      <c r="C940" s="372" t="s">
        <v>9</v>
      </c>
      <c r="D940" s="162"/>
      <c r="E940" s="164">
        <f>INSUMOS!$C$11</f>
        <v>0.2487</v>
      </c>
      <c r="F940" s="262">
        <f>E940*F939</f>
        <v>21.731319147177274</v>
      </c>
    </row>
    <row r="941" spans="1:6" s="112" customFormat="1" ht="11.25" customHeight="1" thickBot="1">
      <c r="A941" s="289"/>
      <c r="B941" s="389"/>
      <c r="C941" s="404" t="s">
        <v>83</v>
      </c>
      <c r="D941" s="264"/>
      <c r="E941" s="265"/>
      <c r="F941" s="266">
        <f>ROUND(SUM(F939:F940),2)</f>
        <v>109.11</v>
      </c>
    </row>
    <row r="942" spans="1:6" s="112" customFormat="1" ht="11.25" customHeight="1">
      <c r="A942" s="289"/>
      <c r="B942" s="315"/>
      <c r="C942" s="375"/>
      <c r="D942" s="165"/>
      <c r="E942" s="166"/>
      <c r="F942" s="166"/>
    </row>
    <row r="943" spans="1:6" s="112" customFormat="1" ht="11.25" customHeight="1">
      <c r="A943" s="289"/>
      <c r="B943" s="315"/>
      <c r="C943" s="375"/>
      <c r="D943" s="165"/>
      <c r="E943" s="166"/>
      <c r="F943" s="166"/>
    </row>
    <row r="944" spans="1:6" s="112" customFormat="1" ht="11.25" customHeight="1">
      <c r="A944" s="289"/>
      <c r="B944" s="315"/>
      <c r="C944" s="375"/>
      <c r="D944" s="165"/>
      <c r="E944" s="166"/>
      <c r="F944" s="166"/>
    </row>
    <row r="945" spans="1:6" s="112" customFormat="1" ht="11.25" customHeight="1">
      <c r="A945" s="289"/>
      <c r="B945" s="315"/>
      <c r="C945" s="375"/>
      <c r="D945" s="165"/>
      <c r="E945" s="166"/>
      <c r="F945" s="166"/>
    </row>
    <row r="946" spans="1:6" s="112" customFormat="1" ht="11.25" customHeight="1">
      <c r="A946" s="289"/>
      <c r="B946" s="315"/>
      <c r="C946" s="375"/>
      <c r="D946" s="165"/>
      <c r="E946" s="166"/>
      <c r="F946" s="166"/>
    </row>
    <row r="947" spans="1:6" s="112" customFormat="1" ht="43.5" customHeight="1">
      <c r="A947" s="175" t="s">
        <v>683</v>
      </c>
      <c r="B947" s="171" t="s">
        <v>562</v>
      </c>
      <c r="C947" s="357"/>
      <c r="D947" s="173"/>
      <c r="E947" s="169"/>
      <c r="F947" s="176" t="s">
        <v>38</v>
      </c>
    </row>
    <row r="948" spans="1:6" s="112" customFormat="1" ht="54.75" customHeight="1">
      <c r="A948" s="178" t="s">
        <v>684</v>
      </c>
      <c r="B948" s="174" t="s">
        <v>681</v>
      </c>
      <c r="C948" s="343" t="s">
        <v>572</v>
      </c>
      <c r="D948" s="178">
        <v>1</v>
      </c>
      <c r="E948" s="178">
        <v>82.53</v>
      </c>
      <c r="F948" s="178">
        <f t="shared" ref="F948:F950" si="44">D948*E948</f>
        <v>82.53</v>
      </c>
    </row>
    <row r="949" spans="1:6" s="112" customFormat="1" ht="20.25" customHeight="1">
      <c r="A949" s="178" t="s">
        <v>672</v>
      </c>
      <c r="B949" s="174" t="s">
        <v>661</v>
      </c>
      <c r="C949" s="343" t="s">
        <v>249</v>
      </c>
      <c r="D949" s="178">
        <v>1</v>
      </c>
      <c r="E949" s="178">
        <f>$F$1411</f>
        <v>15.293393954545452</v>
      </c>
      <c r="F949" s="178">
        <f t="shared" si="44"/>
        <v>15.293393954545452</v>
      </c>
    </row>
    <row r="950" spans="1:6" s="112" customFormat="1" ht="23.25" customHeight="1">
      <c r="A950" s="178" t="s">
        <v>658</v>
      </c>
      <c r="B950" s="174" t="s">
        <v>602</v>
      </c>
      <c r="C950" s="343" t="s">
        <v>249</v>
      </c>
      <c r="D950" s="178">
        <v>1</v>
      </c>
      <c r="E950" s="178">
        <f>$F$1394</f>
        <v>11.676256818181818</v>
      </c>
      <c r="F950" s="178">
        <f t="shared" si="44"/>
        <v>11.676256818181818</v>
      </c>
    </row>
    <row r="951" spans="1:6" s="112" customFormat="1" ht="11.25" customHeight="1">
      <c r="A951" s="299"/>
      <c r="B951" s="158"/>
      <c r="C951" s="158"/>
      <c r="D951" s="158"/>
      <c r="E951" s="169"/>
      <c r="F951" s="169"/>
    </row>
    <row r="952" spans="1:6" s="112" customFormat="1" ht="11.25" customHeight="1">
      <c r="A952" s="299"/>
      <c r="B952" s="158"/>
      <c r="C952" s="158"/>
      <c r="D952" s="158"/>
      <c r="E952" s="169"/>
      <c r="F952" s="169"/>
    </row>
    <row r="953" spans="1:6" s="112" customFormat="1" ht="11.25" customHeight="1" thickBot="1">
      <c r="A953" s="178"/>
      <c r="B953" s="276"/>
      <c r="C953" s="356"/>
      <c r="D953" s="277"/>
      <c r="E953" s="278"/>
      <c r="F953" s="278"/>
    </row>
    <row r="954" spans="1:6" s="112" customFormat="1" ht="11.25" customHeight="1">
      <c r="A954" s="289"/>
      <c r="B954" s="386"/>
      <c r="C954" s="403" t="s">
        <v>64</v>
      </c>
      <c r="D954" s="260"/>
      <c r="E954" s="167"/>
      <c r="F954" s="261">
        <f>SUM(F948:F948)</f>
        <v>82.53</v>
      </c>
    </row>
    <row r="955" spans="1:6" s="112" customFormat="1" ht="11.25" customHeight="1">
      <c r="A955" s="289"/>
      <c r="B955" s="387"/>
      <c r="C955" s="372" t="s">
        <v>68</v>
      </c>
      <c r="D955" s="162"/>
      <c r="E955" s="163"/>
      <c r="F955" s="262">
        <f>SUM(F949:F950)</f>
        <v>26.96965077272727</v>
      </c>
    </row>
    <row r="956" spans="1:6" s="112" customFormat="1" ht="11.25" customHeight="1">
      <c r="A956" s="290"/>
      <c r="B956" s="388"/>
      <c r="C956" s="373" t="s">
        <v>72</v>
      </c>
      <c r="D956" s="162"/>
      <c r="E956" s="164">
        <f>INSUMOS!$C$10</f>
        <v>0.87849999999999995</v>
      </c>
      <c r="F956" s="262"/>
    </row>
    <row r="957" spans="1:6" s="112" customFormat="1" ht="11.25" customHeight="1">
      <c r="A957" s="289"/>
      <c r="B957" s="387"/>
      <c r="C957" s="374" t="s">
        <v>76</v>
      </c>
      <c r="D957" s="165"/>
      <c r="E957" s="166"/>
      <c r="F957" s="263">
        <f>SUM(F954:F956)</f>
        <v>109.49965077272728</v>
      </c>
    </row>
    <row r="958" spans="1:6" s="112" customFormat="1" ht="11.25" customHeight="1">
      <c r="A958" s="289"/>
      <c r="B958" s="387"/>
      <c r="C958" s="372" t="s">
        <v>9</v>
      </c>
      <c r="D958" s="162"/>
      <c r="E958" s="164">
        <f>INSUMOS!$C$11</f>
        <v>0.2487</v>
      </c>
      <c r="F958" s="262">
        <f>E958*F957</f>
        <v>27.232563147177274</v>
      </c>
    </row>
    <row r="959" spans="1:6" s="112" customFormat="1" ht="11.25" customHeight="1" thickBot="1">
      <c r="A959" s="289"/>
      <c r="B959" s="389"/>
      <c r="C959" s="404" t="s">
        <v>83</v>
      </c>
      <c r="D959" s="264"/>
      <c r="E959" s="265"/>
      <c r="F959" s="266">
        <f>ROUND(SUM(F957:F958),2)</f>
        <v>136.72999999999999</v>
      </c>
    </row>
    <row r="960" spans="1:6" s="112" customFormat="1" ht="11.25" customHeight="1">
      <c r="A960" s="289"/>
      <c r="B960" s="315"/>
      <c r="C960" s="375"/>
      <c r="D960" s="165"/>
      <c r="E960" s="166"/>
      <c r="F960" s="166"/>
    </row>
    <row r="961" spans="1:6" s="112" customFormat="1" ht="11.25" customHeight="1">
      <c r="A961" s="289"/>
      <c r="B961" s="315"/>
      <c r="C961" s="375"/>
      <c r="D961" s="165"/>
      <c r="E961" s="166"/>
      <c r="F961" s="166"/>
    </row>
    <row r="962" spans="1:6" s="112" customFormat="1" ht="11.25" customHeight="1">
      <c r="A962" s="289"/>
      <c r="B962" s="315"/>
      <c r="C962" s="375"/>
      <c r="D962" s="165"/>
      <c r="E962" s="166"/>
      <c r="F962" s="166"/>
    </row>
    <row r="963" spans="1:6" s="112" customFormat="1" ht="11.25" customHeight="1">
      <c r="A963" s="289"/>
      <c r="B963" s="315"/>
      <c r="C963" s="375"/>
      <c r="D963" s="165"/>
      <c r="E963" s="166"/>
      <c r="F963" s="166"/>
    </row>
    <row r="964" spans="1:6" s="112" customFormat="1" ht="11.25" customHeight="1">
      <c r="A964" s="289"/>
      <c r="B964" s="315"/>
      <c r="C964" s="375"/>
      <c r="D964" s="165"/>
      <c r="E964" s="166"/>
      <c r="F964" s="166"/>
    </row>
    <row r="965" spans="1:6" s="112" customFormat="1" ht="11.25" customHeight="1">
      <c r="A965" s="289"/>
      <c r="B965" s="315"/>
      <c r="C965" s="375"/>
      <c r="D965" s="165"/>
      <c r="E965" s="166"/>
      <c r="F965" s="166"/>
    </row>
    <row r="966" spans="1:6" s="112" customFormat="1" ht="11.25" customHeight="1">
      <c r="A966" s="289"/>
      <c r="B966" s="315"/>
      <c r="C966" s="375"/>
      <c r="D966" s="165"/>
      <c r="E966" s="166"/>
      <c r="F966" s="166"/>
    </row>
    <row r="967" spans="1:6" s="112" customFormat="1" ht="42.75" customHeight="1">
      <c r="A967" s="178" t="s">
        <v>685</v>
      </c>
      <c r="B967" s="174" t="s">
        <v>563</v>
      </c>
      <c r="C967" s="343"/>
      <c r="D967" s="178"/>
      <c r="E967" s="178"/>
      <c r="F967" s="178" t="s">
        <v>38</v>
      </c>
    </row>
    <row r="968" spans="1:6" s="112" customFormat="1" ht="48" customHeight="1">
      <c r="A968" s="178" t="s">
        <v>685</v>
      </c>
      <c r="B968" s="174" t="s">
        <v>686</v>
      </c>
      <c r="C968" s="343" t="s">
        <v>572</v>
      </c>
      <c r="D968" s="178">
        <v>1</v>
      </c>
      <c r="E968" s="178">
        <v>1510.12</v>
      </c>
      <c r="F968" s="178">
        <f t="shared" ref="F968:F970" si="45">D968*E968</f>
        <v>1510.12</v>
      </c>
    </row>
    <row r="969" spans="1:6" s="112" customFormat="1" ht="20.25" customHeight="1">
      <c r="A969" s="178" t="s">
        <v>672</v>
      </c>
      <c r="B969" s="174" t="s">
        <v>661</v>
      </c>
      <c r="C969" s="343" t="s">
        <v>249</v>
      </c>
      <c r="D969" s="178">
        <v>1</v>
      </c>
      <c r="E969" s="178">
        <f>$F$1411</f>
        <v>15.293393954545452</v>
      </c>
      <c r="F969" s="178">
        <f t="shared" si="45"/>
        <v>15.293393954545452</v>
      </c>
    </row>
    <row r="970" spans="1:6" s="112" customFormat="1" ht="22.5" customHeight="1">
      <c r="A970" s="178" t="s">
        <v>658</v>
      </c>
      <c r="B970" s="174" t="s">
        <v>602</v>
      </c>
      <c r="C970" s="343" t="s">
        <v>249</v>
      </c>
      <c r="D970" s="178">
        <v>1</v>
      </c>
      <c r="E970" s="178">
        <f>$F$1394</f>
        <v>11.676256818181818</v>
      </c>
      <c r="F970" s="178">
        <f t="shared" si="45"/>
        <v>11.676256818181818</v>
      </c>
    </row>
    <row r="971" spans="1:6" s="112" customFormat="1" ht="11.25" customHeight="1">
      <c r="A971" s="299"/>
      <c r="B971" s="158"/>
      <c r="C971" s="158"/>
      <c r="D971" s="158"/>
      <c r="E971" s="169"/>
      <c r="F971" s="169"/>
    </row>
    <row r="972" spans="1:6" s="112" customFormat="1" ht="11.25" customHeight="1">
      <c r="A972" s="299"/>
      <c r="B972" s="158"/>
      <c r="C972" s="158"/>
      <c r="D972" s="158"/>
      <c r="E972" s="169"/>
      <c r="F972" s="169"/>
    </row>
    <row r="973" spans="1:6" s="112" customFormat="1" ht="11.25" customHeight="1" thickBot="1">
      <c r="A973" s="178"/>
      <c r="B973" s="276"/>
      <c r="C973" s="356"/>
      <c r="D973" s="277"/>
      <c r="E973" s="278"/>
      <c r="F973" s="278"/>
    </row>
    <row r="974" spans="1:6" s="112" customFormat="1" ht="11.25" customHeight="1">
      <c r="A974" s="289"/>
      <c r="B974" s="386"/>
      <c r="C974" s="403" t="s">
        <v>64</v>
      </c>
      <c r="D974" s="260"/>
      <c r="E974" s="167"/>
      <c r="F974" s="261">
        <f>SUM(F968:F968)</f>
        <v>1510.12</v>
      </c>
    </row>
    <row r="975" spans="1:6" s="112" customFormat="1" ht="11.25" customHeight="1">
      <c r="A975" s="289"/>
      <c r="B975" s="387"/>
      <c r="C975" s="372" t="s">
        <v>68</v>
      </c>
      <c r="D975" s="162"/>
      <c r="E975" s="163"/>
      <c r="F975" s="262">
        <f>SUM(F969:F970)</f>
        <v>26.96965077272727</v>
      </c>
    </row>
    <row r="976" spans="1:6" s="112" customFormat="1" ht="11.25" customHeight="1">
      <c r="A976" s="290"/>
      <c r="B976" s="388"/>
      <c r="C976" s="373" t="s">
        <v>72</v>
      </c>
      <c r="D976" s="162"/>
      <c r="E976" s="164">
        <f>INSUMOS!$C$10</f>
        <v>0.87849999999999995</v>
      </c>
      <c r="F976" s="262"/>
    </row>
    <row r="977" spans="1:6" s="112" customFormat="1" ht="11.25" customHeight="1">
      <c r="A977" s="289"/>
      <c r="B977" s="387"/>
      <c r="C977" s="374" t="s">
        <v>76</v>
      </c>
      <c r="D977" s="165"/>
      <c r="E977" s="166"/>
      <c r="F977" s="263">
        <f>SUM(F974:F976)</f>
        <v>1537.0896507727271</v>
      </c>
    </row>
    <row r="978" spans="1:6" s="112" customFormat="1" ht="11.25" customHeight="1">
      <c r="A978" s="289"/>
      <c r="B978" s="387"/>
      <c r="C978" s="372" t="s">
        <v>9</v>
      </c>
      <c r="D978" s="162"/>
      <c r="E978" s="164">
        <f>INSUMOS!$C$11</f>
        <v>0.2487</v>
      </c>
      <c r="F978" s="262">
        <f>E978*F977</f>
        <v>382.27419614717724</v>
      </c>
    </row>
    <row r="979" spans="1:6" s="112" customFormat="1" ht="11.25" customHeight="1" thickBot="1">
      <c r="A979" s="289"/>
      <c r="B979" s="389"/>
      <c r="C979" s="404" t="s">
        <v>83</v>
      </c>
      <c r="D979" s="264"/>
      <c r="E979" s="265"/>
      <c r="F979" s="266">
        <f>ROUND(SUM(F977:F978),2)</f>
        <v>1919.36</v>
      </c>
    </row>
    <row r="980" spans="1:6" s="112" customFormat="1" ht="11.25" customHeight="1">
      <c r="A980" s="289"/>
      <c r="B980" s="315"/>
      <c r="C980" s="375"/>
      <c r="D980" s="165"/>
      <c r="E980" s="166"/>
      <c r="F980" s="166"/>
    </row>
    <row r="981" spans="1:6" s="112" customFormat="1" ht="11.25" customHeight="1">
      <c r="A981" s="289"/>
      <c r="B981" s="315"/>
      <c r="C981" s="375"/>
      <c r="D981" s="165"/>
      <c r="E981" s="166"/>
      <c r="F981" s="166"/>
    </row>
    <row r="982" spans="1:6" s="155" customFormat="1" ht="11.25" customHeight="1">
      <c r="A982" s="289"/>
      <c r="B982" s="315"/>
      <c r="C982" s="375"/>
      <c r="D982" s="165"/>
      <c r="E982" s="166"/>
      <c r="F982" s="166"/>
    </row>
    <row r="983" spans="1:6" s="155" customFormat="1" ht="11.25" customHeight="1">
      <c r="A983" s="289"/>
      <c r="B983" s="315"/>
      <c r="C983" s="375"/>
      <c r="D983" s="165"/>
      <c r="E983" s="166"/>
      <c r="F983" s="166"/>
    </row>
    <row r="984" spans="1:6" s="155" customFormat="1" ht="11.25" customHeight="1">
      <c r="A984" s="289"/>
      <c r="B984" s="315"/>
      <c r="C984" s="375"/>
      <c r="D984" s="165"/>
      <c r="E984" s="166"/>
      <c r="F984" s="166"/>
    </row>
    <row r="985" spans="1:6" s="155" customFormat="1" ht="11.25" customHeight="1">
      <c r="A985" s="289"/>
      <c r="B985" s="315"/>
      <c r="C985" s="375"/>
      <c r="D985" s="165"/>
      <c r="E985" s="166"/>
      <c r="F985" s="166"/>
    </row>
    <row r="986" spans="1:6" s="155" customFormat="1" ht="49.5" customHeight="1">
      <c r="A986" s="175" t="s">
        <v>566</v>
      </c>
      <c r="B986" s="324" t="s">
        <v>565</v>
      </c>
      <c r="C986" s="357"/>
      <c r="D986" s="173"/>
      <c r="E986" s="169"/>
      <c r="F986" s="176" t="s">
        <v>38</v>
      </c>
    </row>
    <row r="987" spans="1:6" s="155" customFormat="1" ht="39" customHeight="1">
      <c r="A987" s="295" t="s">
        <v>700</v>
      </c>
      <c r="B987" s="320" t="s">
        <v>697</v>
      </c>
      <c r="C987" s="343" t="s">
        <v>572</v>
      </c>
      <c r="D987" s="172">
        <v>2</v>
      </c>
      <c r="E987" s="129">
        <v>5</v>
      </c>
      <c r="F987" s="180">
        <f t="shared" ref="F987:F991" si="46">D987*E987</f>
        <v>10</v>
      </c>
    </row>
    <row r="988" spans="1:6" s="177" customFormat="1" ht="40.5" customHeight="1">
      <c r="A988" s="295" t="s">
        <v>701</v>
      </c>
      <c r="B988" s="320" t="s">
        <v>698</v>
      </c>
      <c r="C988" s="343" t="s">
        <v>572</v>
      </c>
      <c r="D988" s="172">
        <v>1</v>
      </c>
      <c r="E988" s="129">
        <v>23.8</v>
      </c>
      <c r="F988" s="180">
        <f t="shared" si="46"/>
        <v>23.8</v>
      </c>
    </row>
    <row r="989" spans="1:6" s="177" customFormat="1" ht="51" customHeight="1">
      <c r="A989" s="295" t="s">
        <v>702</v>
      </c>
      <c r="B989" s="320" t="s">
        <v>699</v>
      </c>
      <c r="C989" s="343" t="s">
        <v>572</v>
      </c>
      <c r="D989" s="172">
        <v>1</v>
      </c>
      <c r="E989" s="129">
        <v>92.51</v>
      </c>
      <c r="F989" s="180">
        <f t="shared" si="46"/>
        <v>92.51</v>
      </c>
    </row>
    <row r="990" spans="1:6" s="155" customFormat="1" ht="24.75" customHeight="1">
      <c r="A990" s="178" t="s">
        <v>672</v>
      </c>
      <c r="B990" s="174" t="s">
        <v>661</v>
      </c>
      <c r="C990" s="343" t="s">
        <v>249</v>
      </c>
      <c r="D990" s="172">
        <v>1</v>
      </c>
      <c r="E990" s="170">
        <f>$F$1411</f>
        <v>15.293393954545452</v>
      </c>
      <c r="F990" s="169">
        <f t="shared" si="46"/>
        <v>15.293393954545452</v>
      </c>
    </row>
    <row r="991" spans="1:6" s="155" customFormat="1" ht="26.25" customHeight="1">
      <c r="A991" s="178" t="s">
        <v>658</v>
      </c>
      <c r="B991" s="174" t="s">
        <v>602</v>
      </c>
      <c r="C991" s="343" t="s">
        <v>249</v>
      </c>
      <c r="D991" s="172">
        <v>1</v>
      </c>
      <c r="E991" s="170">
        <f>$F$1394</f>
        <v>11.676256818181818</v>
      </c>
      <c r="F991" s="169">
        <f t="shared" si="46"/>
        <v>11.676256818181818</v>
      </c>
    </row>
    <row r="992" spans="1:6" s="155" customFormat="1" ht="11.25" customHeight="1">
      <c r="A992" s="299"/>
      <c r="B992" s="158"/>
      <c r="C992" s="158"/>
      <c r="D992" s="158"/>
      <c r="E992" s="169"/>
      <c r="F992" s="169"/>
    </row>
    <row r="993" spans="1:6" s="155" customFormat="1" ht="11.25" customHeight="1">
      <c r="A993" s="299"/>
      <c r="B993" s="158"/>
      <c r="C993" s="158"/>
      <c r="D993" s="158"/>
      <c r="E993" s="169"/>
      <c r="F993" s="169"/>
    </row>
    <row r="994" spans="1:6" s="155" customFormat="1" ht="11.25" customHeight="1" thickBot="1">
      <c r="A994" s="178"/>
      <c r="B994" s="276"/>
      <c r="C994" s="356"/>
      <c r="D994" s="277"/>
      <c r="E994" s="278"/>
      <c r="F994" s="278"/>
    </row>
    <row r="995" spans="1:6" s="155" customFormat="1" ht="11.25" customHeight="1">
      <c r="A995" s="289"/>
      <c r="B995" s="386"/>
      <c r="C995" s="403" t="s">
        <v>64</v>
      </c>
      <c r="D995" s="260"/>
      <c r="E995" s="167"/>
      <c r="F995" s="261">
        <f>SUM(F987:F989)</f>
        <v>126.31</v>
      </c>
    </row>
    <row r="996" spans="1:6" s="155" customFormat="1" ht="11.25" customHeight="1">
      <c r="A996" s="289"/>
      <c r="B996" s="387"/>
      <c r="C996" s="372" t="s">
        <v>68</v>
      </c>
      <c r="D996" s="162"/>
      <c r="E996" s="163"/>
      <c r="F996" s="262">
        <f>SUM(F990:F991)</f>
        <v>26.96965077272727</v>
      </c>
    </row>
    <row r="997" spans="1:6" s="155" customFormat="1" ht="11.25" customHeight="1">
      <c r="A997" s="290"/>
      <c r="B997" s="388"/>
      <c r="C997" s="373" t="s">
        <v>72</v>
      </c>
      <c r="D997" s="162"/>
      <c r="E997" s="164">
        <f>INSUMOS!$C$10</f>
        <v>0.87849999999999995</v>
      </c>
      <c r="F997" s="262"/>
    </row>
    <row r="998" spans="1:6" s="155" customFormat="1" ht="11.25" customHeight="1">
      <c r="A998" s="289"/>
      <c r="B998" s="387"/>
      <c r="C998" s="374" t="s">
        <v>76</v>
      </c>
      <c r="D998" s="165"/>
      <c r="E998" s="166"/>
      <c r="F998" s="263">
        <f>SUM(F995:F997)</f>
        <v>153.27965077272728</v>
      </c>
    </row>
    <row r="999" spans="1:6" s="155" customFormat="1" ht="11.25" customHeight="1">
      <c r="A999" s="289"/>
      <c r="B999" s="387"/>
      <c r="C999" s="372" t="s">
        <v>9</v>
      </c>
      <c r="D999" s="162"/>
      <c r="E999" s="164">
        <f>INSUMOS!$C$11</f>
        <v>0.2487</v>
      </c>
      <c r="F999" s="262">
        <f>E999*F998</f>
        <v>38.120649147177275</v>
      </c>
    </row>
    <row r="1000" spans="1:6" s="155" customFormat="1" ht="11.25" customHeight="1" thickBot="1">
      <c r="A1000" s="289"/>
      <c r="B1000" s="389"/>
      <c r="C1000" s="404" t="s">
        <v>83</v>
      </c>
      <c r="D1000" s="264"/>
      <c r="E1000" s="265"/>
      <c r="F1000" s="266">
        <f>ROUND(SUM(F998:F999),2)</f>
        <v>191.4</v>
      </c>
    </row>
    <row r="1001" spans="1:6" s="155" customFormat="1" ht="11.25" customHeight="1">
      <c r="A1001" s="289"/>
      <c r="B1001" s="315"/>
      <c r="C1001" s="375"/>
      <c r="D1001" s="165"/>
      <c r="E1001" s="166"/>
      <c r="F1001" s="166"/>
    </row>
    <row r="1002" spans="1:6" s="155" customFormat="1" ht="11.25" customHeight="1">
      <c r="A1002" s="289"/>
      <c r="B1002" s="315"/>
      <c r="C1002" s="375"/>
      <c r="D1002" s="165"/>
      <c r="E1002" s="166"/>
      <c r="F1002" s="166"/>
    </row>
    <row r="1003" spans="1:6" s="112" customFormat="1" ht="11.25" customHeight="1">
      <c r="A1003" s="289"/>
      <c r="B1003" s="315"/>
      <c r="C1003" s="375"/>
      <c r="D1003" s="165"/>
      <c r="E1003" s="166"/>
      <c r="F1003" s="166"/>
    </row>
    <row r="1004" spans="1:6" s="177" customFormat="1" ht="11.25" customHeight="1">
      <c r="A1004" s="289"/>
      <c r="B1004" s="315"/>
      <c r="C1004" s="375"/>
      <c r="D1004" s="165"/>
      <c r="E1004" s="166"/>
      <c r="F1004" s="166"/>
    </row>
    <row r="1005" spans="1:6" s="177" customFormat="1" ht="11.25" customHeight="1">
      <c r="A1005" s="289"/>
      <c r="B1005" s="315"/>
      <c r="C1005" s="375"/>
      <c r="D1005" s="165"/>
      <c r="E1005" s="166"/>
      <c r="F1005" s="166"/>
    </row>
    <row r="1006" spans="1:6" s="177" customFormat="1" ht="11.25" customHeight="1">
      <c r="A1006" s="289"/>
      <c r="B1006" s="315"/>
      <c r="C1006" s="375"/>
      <c r="D1006" s="165"/>
      <c r="E1006" s="166"/>
      <c r="F1006" s="166"/>
    </row>
    <row r="1007" spans="1:6" s="177" customFormat="1" ht="11.25" customHeight="1">
      <c r="A1007" s="289"/>
      <c r="B1007" s="315"/>
      <c r="C1007" s="375"/>
      <c r="D1007" s="165"/>
      <c r="E1007" s="166"/>
      <c r="F1007" s="166"/>
    </row>
    <row r="1008" spans="1:6" s="177" customFormat="1" ht="67.5" customHeight="1">
      <c r="A1008" s="178" t="s">
        <v>579</v>
      </c>
      <c r="B1008" s="174" t="s">
        <v>568</v>
      </c>
      <c r="C1008" s="343"/>
      <c r="D1008" s="178"/>
      <c r="E1008" s="178"/>
      <c r="F1008" s="178" t="s">
        <v>548</v>
      </c>
    </row>
    <row r="1009" spans="1:6" s="177" customFormat="1" ht="24.75" customHeight="1">
      <c r="A1009" s="139" t="s">
        <v>582</v>
      </c>
      <c r="B1009" s="189" t="s">
        <v>583</v>
      </c>
      <c r="C1009" s="358" t="s">
        <v>54</v>
      </c>
      <c r="D1009" s="141">
        <v>1</v>
      </c>
      <c r="E1009" s="184">
        <v>6.65</v>
      </c>
      <c r="F1009" s="142">
        <f t="shared" ref="F1009:F1017" si="47">D1009*E1009</f>
        <v>6.65</v>
      </c>
    </row>
    <row r="1010" spans="1:6" s="177" customFormat="1" ht="41.25" customHeight="1">
      <c r="A1010" s="101" t="s">
        <v>586</v>
      </c>
      <c r="B1010" s="80" t="s">
        <v>587</v>
      </c>
      <c r="C1010" s="353" t="s">
        <v>58</v>
      </c>
      <c r="D1010" s="82">
        <v>4</v>
      </c>
      <c r="E1010" s="83">
        <v>9.9499999999999993</v>
      </c>
      <c r="F1010" s="79">
        <f t="shared" si="47"/>
        <v>39.799999999999997</v>
      </c>
    </row>
    <row r="1011" spans="1:6" s="177" customFormat="1" ht="24" customHeight="1">
      <c r="A1011" s="101" t="s">
        <v>589</v>
      </c>
      <c r="B1011" s="81" t="s">
        <v>590</v>
      </c>
      <c r="C1011" s="353" t="s">
        <v>58</v>
      </c>
      <c r="D1011" s="82">
        <v>4</v>
      </c>
      <c r="E1011" s="83">
        <v>0.1</v>
      </c>
      <c r="F1011" s="79">
        <f t="shared" si="47"/>
        <v>0.4</v>
      </c>
    </row>
    <row r="1012" spans="1:6" s="177" customFormat="1" ht="30" customHeight="1">
      <c r="A1012" s="101" t="s">
        <v>592</v>
      </c>
      <c r="B1012" s="81" t="s">
        <v>593</v>
      </c>
      <c r="C1012" s="353" t="s">
        <v>54</v>
      </c>
      <c r="D1012" s="82">
        <v>1</v>
      </c>
      <c r="E1012" s="83">
        <v>6.21</v>
      </c>
      <c r="F1012" s="79">
        <f t="shared" si="47"/>
        <v>6.21</v>
      </c>
    </row>
    <row r="1013" spans="1:6" s="177" customFormat="1" ht="40.5" customHeight="1">
      <c r="A1013" s="101" t="s">
        <v>594</v>
      </c>
      <c r="B1013" s="81" t="s">
        <v>595</v>
      </c>
      <c r="C1013" s="353" t="s">
        <v>54</v>
      </c>
      <c r="D1013" s="82">
        <v>18</v>
      </c>
      <c r="E1013" s="83">
        <v>0.91</v>
      </c>
      <c r="F1013" s="79">
        <f t="shared" si="47"/>
        <v>16.38</v>
      </c>
    </row>
    <row r="1014" spans="1:6" s="177" customFormat="1" ht="28.5" customHeight="1">
      <c r="A1014" s="101" t="s">
        <v>596</v>
      </c>
      <c r="B1014" s="80" t="s">
        <v>597</v>
      </c>
      <c r="C1014" s="353" t="s">
        <v>54</v>
      </c>
      <c r="D1014" s="82">
        <v>5</v>
      </c>
      <c r="E1014" s="170">
        <f>$F$1411</f>
        <v>15.293393954545452</v>
      </c>
      <c r="F1014" s="79">
        <f t="shared" si="47"/>
        <v>76.466969772727268</v>
      </c>
    </row>
    <row r="1015" spans="1:6" s="177" customFormat="1" ht="30" customHeight="1">
      <c r="A1015" s="101" t="s">
        <v>598</v>
      </c>
      <c r="B1015" s="80" t="s">
        <v>599</v>
      </c>
      <c r="C1015" s="353" t="s">
        <v>54</v>
      </c>
      <c r="D1015" s="82">
        <v>4</v>
      </c>
      <c r="E1015" s="83">
        <v>0.05</v>
      </c>
      <c r="F1015" s="79">
        <f t="shared" si="47"/>
        <v>0.2</v>
      </c>
    </row>
    <row r="1016" spans="1:6" s="177" customFormat="1" ht="26.25" customHeight="1">
      <c r="A1016" s="101" t="s">
        <v>601</v>
      </c>
      <c r="B1016" s="80" t="s">
        <v>602</v>
      </c>
      <c r="C1016" s="353" t="s">
        <v>54</v>
      </c>
      <c r="D1016" s="82">
        <v>4</v>
      </c>
      <c r="E1016" s="170">
        <f>$F$1394</f>
        <v>11.676256818181818</v>
      </c>
      <c r="F1016" s="79">
        <f t="shared" si="47"/>
        <v>46.705027272727271</v>
      </c>
    </row>
    <row r="1017" spans="1:6" s="177" customFormat="1" ht="26.25" customHeight="1">
      <c r="A1017" s="101" t="s">
        <v>603</v>
      </c>
      <c r="B1017" s="80" t="s">
        <v>604</v>
      </c>
      <c r="C1017" s="353" t="s">
        <v>58</v>
      </c>
      <c r="D1017" s="82">
        <v>0.15</v>
      </c>
      <c r="E1017" s="83">
        <v>4</v>
      </c>
      <c r="F1017" s="79">
        <f t="shared" si="47"/>
        <v>0.6</v>
      </c>
    </row>
    <row r="1018" spans="1:6" s="177" customFormat="1" ht="11.25" customHeight="1">
      <c r="A1018" s="101"/>
      <c r="B1018" s="80"/>
      <c r="C1018" s="353"/>
      <c r="D1018" s="82"/>
      <c r="E1018" s="83"/>
      <c r="F1018" s="79"/>
    </row>
    <row r="1019" spans="1:6" s="177" customFormat="1" ht="11.25" customHeight="1" thickBot="1">
      <c r="A1019" s="101"/>
      <c r="B1019" s="241"/>
      <c r="C1019" s="342"/>
      <c r="D1019" s="431"/>
      <c r="E1019" s="432"/>
      <c r="F1019" s="79"/>
    </row>
    <row r="1020" spans="1:6" s="177" customFormat="1" ht="11.25" customHeight="1">
      <c r="A1020" s="300"/>
      <c r="B1020" s="392"/>
      <c r="C1020" s="401" t="s">
        <v>64</v>
      </c>
      <c r="D1020" s="244"/>
      <c r="E1020" s="246"/>
      <c r="F1020" s="87">
        <f>F1009+F1010+F1011+F1012+F1013+F1015+F1017</f>
        <v>70.239999999999995</v>
      </c>
    </row>
    <row r="1021" spans="1:6" s="177" customFormat="1" ht="11.25" customHeight="1">
      <c r="A1021" s="300"/>
      <c r="B1021" s="393"/>
      <c r="C1021" s="397" t="s">
        <v>68</v>
      </c>
      <c r="D1021" s="247"/>
      <c r="E1021" s="249"/>
      <c r="F1021" s="87">
        <f>F1014+F1016</f>
        <v>123.17199704545453</v>
      </c>
    </row>
    <row r="1022" spans="1:6" s="177" customFormat="1" ht="11.25" customHeight="1">
      <c r="A1022" s="301"/>
      <c r="B1022" s="394"/>
      <c r="C1022" s="398" t="s">
        <v>72</v>
      </c>
      <c r="D1022" s="247"/>
      <c r="E1022" s="433">
        <f>INSUMOS!$C$10</f>
        <v>0.87849999999999995</v>
      </c>
      <c r="F1022" s="87"/>
    </row>
    <row r="1023" spans="1:6" s="177" customFormat="1" ht="11.25" customHeight="1">
      <c r="A1023" s="300"/>
      <c r="B1023" s="393"/>
      <c r="C1023" s="399" t="s">
        <v>76</v>
      </c>
      <c r="D1023" s="251"/>
      <c r="E1023" s="253"/>
      <c r="F1023" s="89">
        <f>SUM(F1020:F1022)</f>
        <v>193.41199704545454</v>
      </c>
    </row>
    <row r="1024" spans="1:6" s="177" customFormat="1" ht="11.25" customHeight="1">
      <c r="A1024" s="300"/>
      <c r="B1024" s="393"/>
      <c r="C1024" s="397" t="s">
        <v>9</v>
      </c>
      <c r="D1024" s="247"/>
      <c r="E1024" s="433">
        <f>INSUMOS!$C$11</f>
        <v>0.2487</v>
      </c>
      <c r="F1024" s="87">
        <f>E1024*F1023</f>
        <v>48.101563665204544</v>
      </c>
    </row>
    <row r="1025" spans="1:6" s="177" customFormat="1" ht="11.25" customHeight="1" thickBot="1">
      <c r="A1025" s="300"/>
      <c r="B1025" s="395"/>
      <c r="C1025" s="402" t="s">
        <v>83</v>
      </c>
      <c r="D1025" s="254"/>
      <c r="E1025" s="256"/>
      <c r="F1025" s="89">
        <f>ROUND(SUM(F1023:F1024),2)</f>
        <v>241.51</v>
      </c>
    </row>
    <row r="1026" spans="1:6" s="177" customFormat="1" ht="11.25" customHeight="1">
      <c r="A1026" s="90"/>
      <c r="B1026" s="85"/>
      <c r="C1026" s="334"/>
      <c r="D1026" s="88"/>
      <c r="E1026" s="89"/>
      <c r="F1026" s="89"/>
    </row>
    <row r="1027" spans="1:6" s="531" customFormat="1" ht="11.25" customHeight="1">
      <c r="A1027" s="90"/>
      <c r="B1027" s="85"/>
      <c r="C1027" s="334"/>
      <c r="D1027" s="88"/>
      <c r="E1027" s="89"/>
      <c r="F1027" s="89"/>
    </row>
    <row r="1028" spans="1:6" s="531" customFormat="1" ht="11.25" customHeight="1">
      <c r="A1028" s="90"/>
      <c r="B1028" s="85"/>
      <c r="C1028" s="334"/>
      <c r="D1028" s="88"/>
      <c r="E1028" s="89"/>
      <c r="F1028" s="89"/>
    </row>
    <row r="1029" spans="1:6" s="531" customFormat="1" ht="11.25" customHeight="1">
      <c r="A1029" s="90"/>
      <c r="B1029" s="85"/>
      <c r="C1029" s="334"/>
      <c r="D1029" s="88"/>
      <c r="E1029" s="89"/>
      <c r="F1029" s="89"/>
    </row>
    <row r="1030" spans="1:6" s="531" customFormat="1" ht="11.25" customHeight="1">
      <c r="A1030" s="90"/>
      <c r="B1030" s="85"/>
      <c r="C1030" s="334"/>
      <c r="D1030" s="88"/>
      <c r="E1030" s="89"/>
      <c r="F1030" s="89"/>
    </row>
    <row r="1031" spans="1:6" s="531" customFormat="1" ht="11.25" customHeight="1">
      <c r="A1031" s="90"/>
      <c r="B1031" s="85"/>
      <c r="C1031" s="334"/>
      <c r="D1031" s="88"/>
      <c r="E1031" s="89"/>
      <c r="F1031" s="89"/>
    </row>
    <row r="1032" spans="1:6" s="177" customFormat="1" ht="11.25" customHeight="1">
      <c r="A1032" s="90"/>
      <c r="B1032" s="85"/>
      <c r="C1032" s="334"/>
      <c r="D1032" s="88"/>
      <c r="E1032" s="89"/>
      <c r="F1032" s="89"/>
    </row>
    <row r="1033" spans="1:6" s="177" customFormat="1" ht="11.25" customHeight="1">
      <c r="A1033" s="90"/>
      <c r="B1033" s="85"/>
      <c r="C1033" s="334"/>
      <c r="D1033" s="88"/>
      <c r="E1033" s="89"/>
      <c r="F1033" s="89"/>
    </row>
    <row r="1034" spans="1:6" s="177" customFormat="1" ht="11.25" customHeight="1">
      <c r="A1034" s="90"/>
      <c r="B1034" s="85"/>
      <c r="C1034" s="334"/>
      <c r="D1034" s="88"/>
      <c r="E1034" s="89"/>
      <c r="F1034" s="89"/>
    </row>
    <row r="1035" spans="1:6" s="177" customFormat="1" ht="11.25" customHeight="1">
      <c r="A1035" s="90"/>
      <c r="B1035" s="85"/>
      <c r="C1035" s="334"/>
      <c r="D1035" s="88"/>
      <c r="E1035" s="89"/>
      <c r="F1035" s="89"/>
    </row>
    <row r="1036" spans="1:6" s="177" customFormat="1" ht="71.25" customHeight="1">
      <c r="A1036" s="745" t="s">
        <v>687</v>
      </c>
      <c r="B1036" s="746" t="s">
        <v>569</v>
      </c>
      <c r="C1036" s="364"/>
      <c r="D1036" s="92"/>
      <c r="E1036" s="92"/>
      <c r="F1036" s="92" t="s">
        <v>548</v>
      </c>
    </row>
    <row r="1037" spans="1:6" s="177" customFormat="1" ht="39" customHeight="1">
      <c r="A1037" s="302" t="s">
        <v>846</v>
      </c>
      <c r="B1037" s="325" t="s">
        <v>688</v>
      </c>
      <c r="C1037" s="359" t="s">
        <v>692</v>
      </c>
      <c r="D1037" s="307">
        <v>1</v>
      </c>
      <c r="E1037" s="307">
        <v>8.93</v>
      </c>
      <c r="F1037" s="186">
        <f t="shared" ref="F1037:F1043" si="48">D1037*E1037</f>
        <v>8.93</v>
      </c>
    </row>
    <row r="1038" spans="1:6" s="177" customFormat="1" ht="29.25" customHeight="1">
      <c r="A1038" s="302" t="s">
        <v>693</v>
      </c>
      <c r="B1038" s="325" t="s">
        <v>689</v>
      </c>
      <c r="C1038" s="360" t="s">
        <v>58</v>
      </c>
      <c r="D1038" s="307">
        <v>18</v>
      </c>
      <c r="E1038" s="307">
        <v>1.69</v>
      </c>
      <c r="F1038" s="186">
        <f t="shared" si="48"/>
        <v>30.419999999999998</v>
      </c>
    </row>
    <row r="1039" spans="1:6" s="177" customFormat="1" ht="35.25" customHeight="1">
      <c r="A1039" s="302" t="s">
        <v>694</v>
      </c>
      <c r="B1039" s="325" t="s">
        <v>690</v>
      </c>
      <c r="C1039" s="360" t="s">
        <v>58</v>
      </c>
      <c r="D1039" s="307">
        <v>1</v>
      </c>
      <c r="E1039" s="307">
        <v>1.72</v>
      </c>
      <c r="F1039" s="186">
        <f t="shared" si="48"/>
        <v>1.72</v>
      </c>
    </row>
    <row r="1040" spans="1:6" s="177" customFormat="1" ht="30" customHeight="1">
      <c r="A1040" s="302" t="s">
        <v>695</v>
      </c>
      <c r="B1040" s="325" t="s">
        <v>691</v>
      </c>
      <c r="C1040" s="360" t="s">
        <v>54</v>
      </c>
      <c r="D1040" s="307">
        <v>6</v>
      </c>
      <c r="E1040" s="307">
        <v>1.23</v>
      </c>
      <c r="F1040" s="186">
        <f t="shared" si="48"/>
        <v>7.38</v>
      </c>
    </row>
    <row r="1041" spans="1:6" s="177" customFormat="1" ht="33" customHeight="1">
      <c r="A1041" s="302" t="s">
        <v>696</v>
      </c>
      <c r="B1041" s="325" t="s">
        <v>604</v>
      </c>
      <c r="C1041" s="360" t="s">
        <v>54</v>
      </c>
      <c r="D1041" s="307">
        <v>0.15</v>
      </c>
      <c r="E1041" s="307">
        <v>3.96</v>
      </c>
      <c r="F1041" s="186">
        <f t="shared" si="48"/>
        <v>0.59399999999999997</v>
      </c>
    </row>
    <row r="1042" spans="1:6" s="177" customFormat="1" ht="31.5" customHeight="1">
      <c r="A1042" s="222" t="s">
        <v>596</v>
      </c>
      <c r="B1042" s="85" t="s">
        <v>661</v>
      </c>
      <c r="C1042" s="360" t="s">
        <v>54</v>
      </c>
      <c r="D1042" s="307">
        <v>4</v>
      </c>
      <c r="E1042" s="188">
        <f>F1411</f>
        <v>15.293393954545452</v>
      </c>
      <c r="F1042" s="186">
        <f t="shared" si="48"/>
        <v>61.17357581818181</v>
      </c>
    </row>
    <row r="1043" spans="1:6" s="177" customFormat="1" ht="31.5" customHeight="1">
      <c r="A1043" s="222" t="s">
        <v>601</v>
      </c>
      <c r="B1043" s="326" t="s">
        <v>602</v>
      </c>
      <c r="C1043" s="360" t="s">
        <v>54</v>
      </c>
      <c r="D1043" s="307">
        <v>3</v>
      </c>
      <c r="E1043" s="188">
        <f>F1394</f>
        <v>11.676256818181818</v>
      </c>
      <c r="F1043" s="186">
        <f t="shared" si="48"/>
        <v>35.028770454545452</v>
      </c>
    </row>
    <row r="1044" spans="1:6" s="177" customFormat="1" ht="11.25" customHeight="1">
      <c r="A1044" s="101"/>
      <c r="B1044" s="183"/>
      <c r="C1044" s="353"/>
      <c r="D1044" s="82"/>
      <c r="E1044" s="83"/>
      <c r="F1044" s="79"/>
    </row>
    <row r="1045" spans="1:6" s="177" customFormat="1" ht="11.25" customHeight="1" thickBot="1">
      <c r="A1045" s="101"/>
      <c r="B1045" s="434"/>
      <c r="C1045" s="342"/>
      <c r="D1045" s="431"/>
      <c r="E1045" s="432"/>
      <c r="F1045" s="243"/>
    </row>
    <row r="1046" spans="1:6" s="177" customFormat="1" ht="11.25" customHeight="1">
      <c r="A1046" s="300"/>
      <c r="B1046" s="435"/>
      <c r="C1046" s="401" t="s">
        <v>64</v>
      </c>
      <c r="D1046" s="244"/>
      <c r="E1046" s="245"/>
      <c r="F1046" s="246">
        <f>SUM(F1037:F1041)</f>
        <v>49.043999999999997</v>
      </c>
    </row>
    <row r="1047" spans="1:6" s="177" customFormat="1" ht="11.25" customHeight="1">
      <c r="A1047" s="300"/>
      <c r="B1047" s="436"/>
      <c r="C1047" s="397" t="s">
        <v>68</v>
      </c>
      <c r="D1047" s="247"/>
      <c r="E1047" s="248"/>
      <c r="F1047" s="249">
        <f>SUM(F1042:F1043)</f>
        <v>96.202346272727254</v>
      </c>
    </row>
    <row r="1048" spans="1:6" s="177" customFormat="1" ht="11.25" customHeight="1">
      <c r="A1048" s="301"/>
      <c r="B1048" s="437"/>
      <c r="C1048" s="398" t="s">
        <v>72</v>
      </c>
      <c r="D1048" s="247"/>
      <c r="E1048" s="250">
        <f>INSUMOS!$C$10</f>
        <v>0.87849999999999995</v>
      </c>
      <c r="F1048" s="249"/>
    </row>
    <row r="1049" spans="1:6" s="177" customFormat="1" ht="11.25" customHeight="1">
      <c r="A1049" s="300"/>
      <c r="B1049" s="436"/>
      <c r="C1049" s="399" t="s">
        <v>76</v>
      </c>
      <c r="D1049" s="251"/>
      <c r="E1049" s="252"/>
      <c r="F1049" s="253">
        <f>SUM(F1046:F1048)</f>
        <v>145.24634627272724</v>
      </c>
    </row>
    <row r="1050" spans="1:6" s="177" customFormat="1" ht="11.25" customHeight="1">
      <c r="A1050" s="300"/>
      <c r="B1050" s="436"/>
      <c r="C1050" s="397" t="s">
        <v>9</v>
      </c>
      <c r="D1050" s="247"/>
      <c r="E1050" s="250">
        <f>INSUMOS!$C$11</f>
        <v>0.2487</v>
      </c>
      <c r="F1050" s="249">
        <f>E1050*F1049</f>
        <v>36.122766318027267</v>
      </c>
    </row>
    <row r="1051" spans="1:6" s="177" customFormat="1" ht="11.25" customHeight="1" thickBot="1">
      <c r="A1051" s="300"/>
      <c r="B1051" s="438"/>
      <c r="C1051" s="402" t="s">
        <v>83</v>
      </c>
      <c r="D1051" s="254"/>
      <c r="E1051" s="255"/>
      <c r="F1051" s="256">
        <f>ROUND(SUM(F1049:F1050),2)</f>
        <v>181.37</v>
      </c>
    </row>
    <row r="1052" spans="1:6" s="177" customFormat="1" ht="11.25" customHeight="1">
      <c r="A1052" s="300"/>
      <c r="B1052" s="327"/>
      <c r="C1052" s="334"/>
      <c r="D1052" s="88"/>
      <c r="E1052" s="89"/>
      <c r="F1052" s="89"/>
    </row>
    <row r="1053" spans="1:6" s="668" customFormat="1" ht="11.25" customHeight="1">
      <c r="A1053" s="300"/>
      <c r="B1053" s="327"/>
      <c r="C1053" s="334"/>
      <c r="D1053" s="88"/>
      <c r="E1053" s="89"/>
      <c r="F1053" s="89"/>
    </row>
    <row r="1054" spans="1:6" s="668" customFormat="1" ht="39" customHeight="1">
      <c r="A1054" s="745" t="s">
        <v>1113</v>
      </c>
      <c r="B1054" s="746" t="s">
        <v>1110</v>
      </c>
      <c r="C1054" s="364"/>
      <c r="D1054" s="92"/>
      <c r="E1054" s="92"/>
      <c r="F1054" s="92" t="s">
        <v>548</v>
      </c>
    </row>
    <row r="1055" spans="1:6" s="668" customFormat="1" ht="31.5" customHeight="1">
      <c r="A1055" s="302" t="s">
        <v>1111</v>
      </c>
      <c r="B1055" s="325" t="s">
        <v>1112</v>
      </c>
      <c r="C1055" s="359" t="s">
        <v>692</v>
      </c>
      <c r="D1055" s="307">
        <v>1</v>
      </c>
      <c r="E1055" s="307">
        <v>35.700000000000003</v>
      </c>
      <c r="F1055" s="186">
        <f t="shared" ref="F1055:F1061" si="49">D1055*E1055</f>
        <v>35.700000000000003</v>
      </c>
    </row>
    <row r="1056" spans="1:6" s="668" customFormat="1" ht="11.25" customHeight="1">
      <c r="A1056" s="302" t="s">
        <v>693</v>
      </c>
      <c r="B1056" s="325" t="s">
        <v>689</v>
      </c>
      <c r="C1056" s="360" t="s">
        <v>58</v>
      </c>
      <c r="D1056" s="307">
        <v>18</v>
      </c>
      <c r="E1056" s="307">
        <v>1.69</v>
      </c>
      <c r="F1056" s="186">
        <f t="shared" si="49"/>
        <v>30.419999999999998</v>
      </c>
    </row>
    <row r="1057" spans="1:6" s="668" customFormat="1" ht="11.25" customHeight="1">
      <c r="A1057" s="302" t="s">
        <v>694</v>
      </c>
      <c r="B1057" s="325" t="s">
        <v>690</v>
      </c>
      <c r="C1057" s="360" t="s">
        <v>58</v>
      </c>
      <c r="D1057" s="307">
        <v>1</v>
      </c>
      <c r="E1057" s="307">
        <v>1.72</v>
      </c>
      <c r="F1057" s="186">
        <f t="shared" si="49"/>
        <v>1.72</v>
      </c>
    </row>
    <row r="1058" spans="1:6" s="668" customFormat="1" ht="11.25" customHeight="1">
      <c r="A1058" s="302" t="s">
        <v>695</v>
      </c>
      <c r="B1058" s="325" t="s">
        <v>691</v>
      </c>
      <c r="C1058" s="360" t="s">
        <v>54</v>
      </c>
      <c r="D1058" s="307">
        <v>6</v>
      </c>
      <c r="E1058" s="307">
        <v>1.23</v>
      </c>
      <c r="F1058" s="186">
        <f t="shared" si="49"/>
        <v>7.38</v>
      </c>
    </row>
    <row r="1059" spans="1:6" s="668" customFormat="1" ht="11.25" customHeight="1">
      <c r="A1059" s="302" t="s">
        <v>696</v>
      </c>
      <c r="B1059" s="325" t="s">
        <v>604</v>
      </c>
      <c r="C1059" s="360" t="s">
        <v>54</v>
      </c>
      <c r="D1059" s="307">
        <v>0.15</v>
      </c>
      <c r="E1059" s="307">
        <v>3.96</v>
      </c>
      <c r="F1059" s="186">
        <f t="shared" si="49"/>
        <v>0.59399999999999997</v>
      </c>
    </row>
    <row r="1060" spans="1:6" s="668" customFormat="1" ht="11.25" customHeight="1">
      <c r="A1060" s="222" t="s">
        <v>596</v>
      </c>
      <c r="B1060" s="85" t="s">
        <v>661</v>
      </c>
      <c r="C1060" s="360" t="s">
        <v>54</v>
      </c>
      <c r="D1060" s="307">
        <v>0.7</v>
      </c>
      <c r="E1060" s="188">
        <f>F1411</f>
        <v>15.293393954545452</v>
      </c>
      <c r="F1060" s="186">
        <f t="shared" si="49"/>
        <v>10.705375768181817</v>
      </c>
    </row>
    <row r="1061" spans="1:6" s="668" customFormat="1" ht="11.25" customHeight="1">
      <c r="A1061" s="222" t="s">
        <v>601</v>
      </c>
      <c r="B1061" s="326" t="s">
        <v>602</v>
      </c>
      <c r="C1061" s="360" t="s">
        <v>54</v>
      </c>
      <c r="D1061" s="307">
        <v>0.7</v>
      </c>
      <c r="E1061" s="188">
        <f>F1394</f>
        <v>11.676256818181818</v>
      </c>
      <c r="F1061" s="186">
        <f t="shared" si="49"/>
        <v>8.1733797727272712</v>
      </c>
    </row>
    <row r="1062" spans="1:6" s="668" customFormat="1" ht="11.25" customHeight="1">
      <c r="A1062" s="101"/>
      <c r="B1062" s="183"/>
      <c r="C1062" s="353"/>
      <c r="D1062" s="82"/>
      <c r="E1062" s="83"/>
      <c r="F1062" s="79"/>
    </row>
    <row r="1063" spans="1:6" s="177" customFormat="1" ht="11.25" customHeight="1" thickBot="1">
      <c r="A1063" s="101"/>
      <c r="B1063" s="434"/>
      <c r="C1063" s="342"/>
      <c r="D1063" s="431"/>
      <c r="E1063" s="432"/>
      <c r="F1063" s="243"/>
    </row>
    <row r="1064" spans="1:6" s="668" customFormat="1" ht="11.25" customHeight="1">
      <c r="A1064" s="300"/>
      <c r="B1064" s="435"/>
      <c r="C1064" s="401" t="s">
        <v>64</v>
      </c>
      <c r="D1064" s="244"/>
      <c r="E1064" s="245"/>
      <c r="F1064" s="246">
        <f>SUM(F1055:F1059)</f>
        <v>75.813999999999993</v>
      </c>
    </row>
    <row r="1065" spans="1:6" s="668" customFormat="1" ht="11.25" customHeight="1">
      <c r="A1065" s="300"/>
      <c r="B1065" s="436"/>
      <c r="C1065" s="397" t="s">
        <v>68</v>
      </c>
      <c r="D1065" s="247"/>
      <c r="E1065" s="248"/>
      <c r="F1065" s="249">
        <f>SUM(F1060:F1061)</f>
        <v>18.87875554090909</v>
      </c>
    </row>
    <row r="1066" spans="1:6" s="668" customFormat="1" ht="11.25" customHeight="1">
      <c r="A1066" s="301"/>
      <c r="B1066" s="437"/>
      <c r="C1066" s="398" t="s">
        <v>72</v>
      </c>
      <c r="D1066" s="247"/>
      <c r="E1066" s="250">
        <f>INSUMOS!$C$10</f>
        <v>0.87849999999999995</v>
      </c>
      <c r="F1066" s="249"/>
    </row>
    <row r="1067" spans="1:6" s="668" customFormat="1" ht="11.25" customHeight="1">
      <c r="A1067" s="300"/>
      <c r="B1067" s="436"/>
      <c r="C1067" s="399" t="s">
        <v>76</v>
      </c>
      <c r="D1067" s="251"/>
      <c r="E1067" s="252"/>
      <c r="F1067" s="253">
        <f>SUM(F1064:F1066)</f>
        <v>94.692755540909076</v>
      </c>
    </row>
    <row r="1068" spans="1:6" s="668" customFormat="1" ht="11.25" customHeight="1">
      <c r="A1068" s="300"/>
      <c r="B1068" s="436"/>
      <c r="C1068" s="397" t="s">
        <v>9</v>
      </c>
      <c r="D1068" s="247"/>
      <c r="E1068" s="250">
        <f>INSUMOS!$C$11</f>
        <v>0.2487</v>
      </c>
      <c r="F1068" s="249">
        <f>E1068*F1067</f>
        <v>23.550088303024086</v>
      </c>
    </row>
    <row r="1069" spans="1:6" s="668" customFormat="1" ht="11.25" customHeight="1" thickBot="1">
      <c r="A1069" s="300"/>
      <c r="B1069" s="438"/>
      <c r="C1069" s="402" t="s">
        <v>83</v>
      </c>
      <c r="D1069" s="254"/>
      <c r="E1069" s="255"/>
      <c r="F1069" s="256">
        <f>ROUND(SUM(F1067:F1068),2)</f>
        <v>118.24</v>
      </c>
    </row>
    <row r="1070" spans="1:6" s="668" customFormat="1" ht="11.25" customHeight="1">
      <c r="A1070" s="300"/>
      <c r="B1070" s="327"/>
      <c r="C1070" s="382"/>
      <c r="D1070" s="102"/>
      <c r="E1070" s="103"/>
      <c r="F1070" s="103"/>
    </row>
    <row r="1071" spans="1:6" s="668" customFormat="1" ht="11.25" customHeight="1">
      <c r="A1071" s="300"/>
      <c r="B1071" s="327"/>
      <c r="C1071" s="382"/>
      <c r="D1071" s="102"/>
      <c r="E1071" s="103"/>
      <c r="F1071" s="103"/>
    </row>
    <row r="1072" spans="1:6" s="177" customFormat="1" ht="11.25" customHeight="1">
      <c r="A1072" s="90"/>
      <c r="B1072" s="85"/>
      <c r="C1072" s="334"/>
      <c r="D1072" s="88"/>
      <c r="E1072" s="89"/>
      <c r="F1072" s="89"/>
    </row>
    <row r="1073" spans="1:6" s="177" customFormat="1" ht="11.25" customHeight="1" thickBot="1">
      <c r="A1073" s="289"/>
      <c r="B1073" s="315"/>
      <c r="C1073" s="375"/>
      <c r="D1073" s="165"/>
      <c r="E1073" s="166"/>
      <c r="F1073" s="166"/>
    </row>
    <row r="1074" spans="1:6" s="177" customFormat="1" ht="41.25" customHeight="1" thickBot="1">
      <c r="A1074" s="288" t="s">
        <v>703</v>
      </c>
      <c r="B1074" s="310">
        <v>93128</v>
      </c>
      <c r="C1074" s="361"/>
      <c r="D1074" s="311"/>
      <c r="E1074" s="312"/>
      <c r="F1074" s="313" t="s">
        <v>548</v>
      </c>
    </row>
    <row r="1075" spans="1:6" s="177" customFormat="1" ht="62.25" customHeight="1">
      <c r="A1075" s="306" t="s">
        <v>608</v>
      </c>
      <c r="B1075" s="308" t="s">
        <v>609</v>
      </c>
      <c r="C1075" s="363" t="s">
        <v>610</v>
      </c>
      <c r="D1075" s="306">
        <v>2.2000000000000002</v>
      </c>
      <c r="E1075" s="309">
        <v>6.92</v>
      </c>
      <c r="F1075" s="309">
        <f t="shared" ref="F1075:F1081" si="50">D1075*E1075</f>
        <v>15.224</v>
      </c>
    </row>
    <row r="1076" spans="1:6" s="177" customFormat="1" ht="75.75" customHeight="1">
      <c r="A1076" s="92" t="s">
        <v>611</v>
      </c>
      <c r="B1076" s="174" t="s">
        <v>612</v>
      </c>
      <c r="C1076" s="364" t="s">
        <v>610</v>
      </c>
      <c r="D1076" s="92">
        <v>2</v>
      </c>
      <c r="E1076" s="169">
        <v>2.93</v>
      </c>
      <c r="F1076" s="169">
        <f t="shared" si="50"/>
        <v>5.86</v>
      </c>
    </row>
    <row r="1077" spans="1:6" s="177" customFormat="1" ht="89.25" customHeight="1">
      <c r="A1077" s="92" t="s">
        <v>613</v>
      </c>
      <c r="B1077" s="174" t="s">
        <v>614</v>
      </c>
      <c r="C1077" s="364" t="s">
        <v>610</v>
      </c>
      <c r="D1077" s="92">
        <v>2.2000000000000002</v>
      </c>
      <c r="E1077" s="169">
        <v>4.26</v>
      </c>
      <c r="F1077" s="169">
        <f t="shared" si="50"/>
        <v>9.3719999999999999</v>
      </c>
    </row>
    <row r="1078" spans="1:6" s="177" customFormat="1" ht="81" customHeight="1">
      <c r="A1078" s="92" t="s">
        <v>615</v>
      </c>
      <c r="B1078" s="174">
        <v>91927</v>
      </c>
      <c r="C1078" s="364" t="s">
        <v>610</v>
      </c>
      <c r="D1078" s="92">
        <v>8.4</v>
      </c>
      <c r="E1078" s="169">
        <v>2.69</v>
      </c>
      <c r="F1078" s="169">
        <f t="shared" si="50"/>
        <v>22.596</v>
      </c>
    </row>
    <row r="1079" spans="1:6" s="177" customFormat="1" ht="67.5" customHeight="1">
      <c r="A1079" s="92" t="s">
        <v>616</v>
      </c>
      <c r="B1079" s="174" t="s">
        <v>617</v>
      </c>
      <c r="C1079" s="364" t="s">
        <v>551</v>
      </c>
      <c r="D1079" s="92">
        <v>0.375</v>
      </c>
      <c r="E1079" s="169">
        <v>5.54</v>
      </c>
      <c r="F1079" s="169">
        <f t="shared" si="50"/>
        <v>2.0775000000000001</v>
      </c>
    </row>
    <row r="1080" spans="1:6" s="177" customFormat="1" ht="69" customHeight="1">
      <c r="A1080" s="92" t="s">
        <v>618</v>
      </c>
      <c r="B1080" s="174" t="s">
        <v>619</v>
      </c>
      <c r="C1080" s="364" t="s">
        <v>551</v>
      </c>
      <c r="D1080" s="92">
        <v>1</v>
      </c>
      <c r="E1080" s="169">
        <v>7.58</v>
      </c>
      <c r="F1080" s="169">
        <f t="shared" si="50"/>
        <v>7.58</v>
      </c>
    </row>
    <row r="1081" spans="1:6" s="177" customFormat="1" ht="73.5" customHeight="1">
      <c r="A1081" s="92" t="s">
        <v>620</v>
      </c>
      <c r="B1081" s="174" t="s">
        <v>621</v>
      </c>
      <c r="C1081" s="364" t="s">
        <v>551</v>
      </c>
      <c r="D1081" s="92">
        <v>1</v>
      </c>
      <c r="E1081" s="169">
        <v>16.09</v>
      </c>
      <c r="F1081" s="169">
        <f t="shared" si="50"/>
        <v>16.09</v>
      </c>
    </row>
    <row r="1082" spans="1:6" s="177" customFormat="1" ht="11.25" customHeight="1">
      <c r="A1082" s="238"/>
      <c r="B1082" s="160"/>
      <c r="C1082" s="336"/>
      <c r="D1082" s="161"/>
      <c r="E1082" s="159"/>
      <c r="F1082" s="159"/>
    </row>
    <row r="1083" spans="1:6" s="177" customFormat="1" ht="11.25" customHeight="1" thickBot="1">
      <c r="A1083" s="217"/>
      <c r="B1083" s="257"/>
      <c r="C1083" s="337"/>
      <c r="D1083" s="258"/>
      <c r="E1083" s="259"/>
      <c r="F1083" s="259"/>
    </row>
    <row r="1084" spans="1:6" s="177" customFormat="1" ht="11.25" customHeight="1">
      <c r="A1084" s="289"/>
      <c r="B1084" s="386"/>
      <c r="C1084" s="367" t="s">
        <v>64</v>
      </c>
      <c r="D1084" s="260"/>
      <c r="E1084" s="167"/>
      <c r="F1084" s="261">
        <f>SUM(F1075:F1081)</f>
        <v>78.799499999999995</v>
      </c>
    </row>
    <row r="1085" spans="1:6" s="177" customFormat="1" ht="11.25" customHeight="1">
      <c r="A1085" s="289"/>
      <c r="B1085" s="387"/>
      <c r="C1085" s="368" t="s">
        <v>68</v>
      </c>
      <c r="D1085" s="162"/>
      <c r="E1085" s="163"/>
      <c r="F1085" s="262">
        <f>SUM(F1082:F1083)</f>
        <v>0</v>
      </c>
    </row>
    <row r="1086" spans="1:6" s="177" customFormat="1" ht="11.25" customHeight="1">
      <c r="A1086" s="290"/>
      <c r="B1086" s="388"/>
      <c r="C1086" s="369" t="s">
        <v>72</v>
      </c>
      <c r="D1086" s="162"/>
      <c r="E1086" s="164">
        <f>INSUMOS!$C$10</f>
        <v>0.87849999999999995</v>
      </c>
      <c r="F1086" s="262">
        <f>E1086*F1085</f>
        <v>0</v>
      </c>
    </row>
    <row r="1087" spans="1:6" s="177" customFormat="1" ht="11.25" customHeight="1">
      <c r="A1087" s="289"/>
      <c r="B1087" s="387"/>
      <c r="C1087" s="370" t="s">
        <v>76</v>
      </c>
      <c r="D1087" s="165"/>
      <c r="E1087" s="166"/>
      <c r="F1087" s="263">
        <f>SUM(F1084:F1086)</f>
        <v>78.799499999999995</v>
      </c>
    </row>
    <row r="1088" spans="1:6" s="177" customFormat="1" ht="11.25" customHeight="1">
      <c r="A1088" s="289"/>
      <c r="B1088" s="387"/>
      <c r="C1088" s="368" t="s">
        <v>9</v>
      </c>
      <c r="D1088" s="162"/>
      <c r="E1088" s="164">
        <f>INSUMOS!$C$11</f>
        <v>0.2487</v>
      </c>
      <c r="F1088" s="262">
        <f>E1088*F1087</f>
        <v>19.597435649999998</v>
      </c>
    </row>
    <row r="1089" spans="1:6" s="177" customFormat="1" ht="11.25" customHeight="1" thickBot="1">
      <c r="A1089" s="289"/>
      <c r="B1089" s="389"/>
      <c r="C1089" s="371" t="s">
        <v>83</v>
      </c>
      <c r="D1089" s="264"/>
      <c r="E1089" s="265"/>
      <c r="F1089" s="266">
        <f>ROUND(SUM(F1087:F1088),2)</f>
        <v>98.4</v>
      </c>
    </row>
    <row r="1090" spans="1:6" s="177" customFormat="1" ht="11.25" customHeight="1">
      <c r="A1090" s="90"/>
      <c r="B1090" s="85"/>
      <c r="C1090" s="334"/>
      <c r="D1090" s="88"/>
      <c r="E1090" s="89"/>
      <c r="F1090" s="89"/>
    </row>
    <row r="1091" spans="1:6" s="177" customFormat="1" ht="11.25" customHeight="1">
      <c r="A1091" s="289"/>
      <c r="B1091" s="315"/>
      <c r="C1091" s="375"/>
      <c r="D1091" s="165"/>
      <c r="E1091" s="166"/>
      <c r="F1091" s="166"/>
    </row>
    <row r="1092" spans="1:6" s="177" customFormat="1" ht="11.25" customHeight="1">
      <c r="A1092" s="289"/>
      <c r="B1092" s="315"/>
      <c r="C1092" s="375"/>
      <c r="D1092" s="165"/>
      <c r="E1092" s="166"/>
      <c r="F1092" s="166"/>
    </row>
    <row r="1093" spans="1:6" s="177" customFormat="1" ht="11.25" customHeight="1">
      <c r="A1093" s="289"/>
      <c r="B1093" s="315"/>
      <c r="C1093" s="375"/>
      <c r="D1093" s="165"/>
      <c r="E1093" s="166"/>
      <c r="F1093" s="166"/>
    </row>
    <row r="1094" spans="1:6" s="177" customFormat="1" ht="11.25" customHeight="1">
      <c r="A1094" s="289"/>
      <c r="B1094" s="315"/>
      <c r="C1094" s="375"/>
      <c r="D1094" s="165"/>
      <c r="E1094" s="166"/>
      <c r="F1094" s="166"/>
    </row>
    <row r="1095" spans="1:6" s="177" customFormat="1" ht="11.25" customHeight="1">
      <c r="A1095" s="289"/>
      <c r="B1095" s="315"/>
      <c r="C1095" s="375"/>
      <c r="D1095" s="165"/>
      <c r="E1095" s="166"/>
      <c r="F1095" s="166"/>
    </row>
    <row r="1096" spans="1:6" s="177" customFormat="1" ht="55.5" customHeight="1">
      <c r="A1096" s="178" t="s">
        <v>705</v>
      </c>
      <c r="B1096" s="174" t="s">
        <v>704</v>
      </c>
      <c r="C1096" s="343"/>
      <c r="D1096" s="178"/>
      <c r="E1096" s="178"/>
      <c r="F1096" s="178" t="s">
        <v>548</v>
      </c>
    </row>
    <row r="1097" spans="1:6" s="177" customFormat="1" ht="46.5" customHeight="1">
      <c r="A1097" s="314" t="s">
        <v>707</v>
      </c>
      <c r="B1097" s="328" t="s">
        <v>706</v>
      </c>
      <c r="C1097" s="360" t="s">
        <v>54</v>
      </c>
      <c r="D1097" s="307">
        <v>1</v>
      </c>
      <c r="E1097" s="307">
        <v>207.46</v>
      </c>
      <c r="F1097" s="186">
        <f t="shared" ref="F1097:F1099" si="51">D1097*E1097</f>
        <v>207.46</v>
      </c>
    </row>
    <row r="1098" spans="1:6" s="177" customFormat="1" ht="11.25" customHeight="1">
      <c r="A1098" s="222"/>
      <c r="B1098" s="326"/>
      <c r="C1098" s="360"/>
      <c r="D1098" s="307"/>
      <c r="E1098" s="188"/>
      <c r="F1098" s="186"/>
    </row>
    <row r="1099" spans="1:6" s="177" customFormat="1" ht="11.25" customHeight="1">
      <c r="A1099" s="222" t="s">
        <v>601</v>
      </c>
      <c r="B1099" s="326" t="s">
        <v>602</v>
      </c>
      <c r="C1099" s="360" t="s">
        <v>54</v>
      </c>
      <c r="D1099" s="307">
        <v>0.1</v>
      </c>
      <c r="E1099" s="188">
        <f>F1394</f>
        <v>11.676256818181818</v>
      </c>
      <c r="F1099" s="186">
        <f t="shared" si="51"/>
        <v>1.1676256818181818</v>
      </c>
    </row>
    <row r="1100" spans="1:6" s="177" customFormat="1" ht="11.25" customHeight="1">
      <c r="A1100" s="101"/>
      <c r="B1100" s="189"/>
      <c r="C1100" s="353"/>
      <c r="D1100" s="82"/>
      <c r="E1100" s="83"/>
      <c r="F1100" s="79"/>
    </row>
    <row r="1101" spans="1:6" s="177" customFormat="1" ht="11.25" customHeight="1" thickBot="1">
      <c r="A1101" s="101"/>
      <c r="B1101" s="241"/>
      <c r="C1101" s="342"/>
      <c r="D1101" s="431"/>
      <c r="E1101" s="432"/>
      <c r="F1101" s="243"/>
    </row>
    <row r="1102" spans="1:6" s="177" customFormat="1" ht="11.25" customHeight="1">
      <c r="A1102" s="90"/>
      <c r="B1102" s="392"/>
      <c r="C1102" s="401" t="s">
        <v>64</v>
      </c>
      <c r="D1102" s="244"/>
      <c r="E1102" s="245"/>
      <c r="F1102" s="246">
        <f>SUM(F1097:F1097)</f>
        <v>207.46</v>
      </c>
    </row>
    <row r="1103" spans="1:6" s="177" customFormat="1" ht="11.25" customHeight="1">
      <c r="A1103" s="90"/>
      <c r="B1103" s="393"/>
      <c r="C1103" s="397" t="s">
        <v>68</v>
      </c>
      <c r="D1103" s="247"/>
      <c r="E1103" s="248"/>
      <c r="F1103" s="249">
        <f>SUM(F1098:F1099)</f>
        <v>1.1676256818181818</v>
      </c>
    </row>
    <row r="1104" spans="1:6" s="177" customFormat="1" ht="11.25" customHeight="1">
      <c r="A1104" s="292"/>
      <c r="B1104" s="394"/>
      <c r="C1104" s="398" t="s">
        <v>72</v>
      </c>
      <c r="D1104" s="247"/>
      <c r="E1104" s="250">
        <f>INSUMOS!$C$10</f>
        <v>0.87849999999999995</v>
      </c>
      <c r="F1104" s="249"/>
    </row>
    <row r="1105" spans="1:6" s="177" customFormat="1" ht="11.25" customHeight="1">
      <c r="A1105" s="90"/>
      <c r="B1105" s="393"/>
      <c r="C1105" s="399" t="s">
        <v>76</v>
      </c>
      <c r="D1105" s="251"/>
      <c r="E1105" s="252"/>
      <c r="F1105" s="253">
        <f>SUM(F1102:F1104)</f>
        <v>208.62762568181819</v>
      </c>
    </row>
    <row r="1106" spans="1:6" s="177" customFormat="1" ht="11.25" customHeight="1">
      <c r="A1106" s="90"/>
      <c r="B1106" s="393"/>
      <c r="C1106" s="397" t="s">
        <v>9</v>
      </c>
      <c r="D1106" s="247"/>
      <c r="E1106" s="250">
        <f>INSUMOS!$C$11</f>
        <v>0.2487</v>
      </c>
      <c r="F1106" s="249">
        <f>E1106*F1105</f>
        <v>51.885690507068183</v>
      </c>
    </row>
    <row r="1107" spans="1:6" s="177" customFormat="1" ht="11.25" customHeight="1" thickBot="1">
      <c r="A1107" s="90"/>
      <c r="B1107" s="395"/>
      <c r="C1107" s="402" t="s">
        <v>83</v>
      </c>
      <c r="D1107" s="254"/>
      <c r="E1107" s="255"/>
      <c r="F1107" s="256">
        <f>ROUND(SUM(F1105:F1106),2)</f>
        <v>260.51</v>
      </c>
    </row>
    <row r="1108" spans="1:6" s="177" customFormat="1" ht="11.25" customHeight="1">
      <c r="A1108" s="289"/>
      <c r="B1108" s="315"/>
      <c r="C1108" s="375"/>
      <c r="D1108" s="165"/>
      <c r="E1108" s="166"/>
      <c r="F1108" s="166"/>
    </row>
    <row r="1109" spans="1:6" s="236" customFormat="1" ht="11.25" customHeight="1">
      <c r="A1109" s="289"/>
      <c r="B1109" s="315"/>
      <c r="C1109" s="375"/>
      <c r="D1109" s="165"/>
      <c r="E1109" s="166"/>
      <c r="F1109" s="166"/>
    </row>
    <row r="1110" spans="1:6" s="236" customFormat="1" ht="11.25" customHeight="1">
      <c r="A1110" s="289"/>
      <c r="B1110" s="315"/>
      <c r="C1110" s="375"/>
      <c r="D1110" s="165"/>
      <c r="E1110" s="166"/>
      <c r="F1110" s="166"/>
    </row>
    <row r="1111" spans="1:6" s="236" customFormat="1" ht="11.25" customHeight="1">
      <c r="A1111" s="289"/>
      <c r="B1111" s="315"/>
      <c r="C1111" s="375"/>
      <c r="D1111" s="165"/>
      <c r="E1111" s="166"/>
      <c r="F1111" s="166"/>
    </row>
    <row r="1112" spans="1:6" s="177" customFormat="1" ht="11.25" customHeight="1">
      <c r="A1112" s="289"/>
      <c r="B1112" s="315"/>
      <c r="C1112" s="375"/>
      <c r="D1112" s="165"/>
      <c r="E1112" s="166"/>
      <c r="F1112" s="166"/>
    </row>
    <row r="1113" spans="1:6" s="177" customFormat="1" ht="11.25" customHeight="1">
      <c r="A1113" s="289"/>
      <c r="B1113" s="315"/>
      <c r="C1113" s="375"/>
      <c r="D1113" s="165"/>
      <c r="E1113" s="166"/>
      <c r="F1113" s="166"/>
    </row>
    <row r="1114" spans="1:6" s="177" customFormat="1" ht="11.25" customHeight="1">
      <c r="A1114" s="289"/>
      <c r="B1114" s="315"/>
      <c r="C1114" s="375"/>
      <c r="D1114" s="165"/>
      <c r="E1114" s="166"/>
      <c r="F1114" s="166"/>
    </row>
    <row r="1115" spans="1:6" s="177" customFormat="1" ht="11.25" customHeight="1">
      <c r="A1115" s="289"/>
      <c r="B1115" s="315"/>
      <c r="C1115" s="375"/>
      <c r="D1115" s="165"/>
      <c r="E1115" s="166"/>
      <c r="F1115" s="166"/>
    </row>
    <row r="1116" spans="1:6" s="177" customFormat="1" ht="11.25" customHeight="1">
      <c r="A1116" s="289"/>
      <c r="B1116" s="315"/>
      <c r="C1116" s="375"/>
      <c r="D1116" s="165"/>
      <c r="E1116" s="166"/>
      <c r="F1116" s="166"/>
    </row>
    <row r="1117" spans="1:6" s="177" customFormat="1" ht="11.25" customHeight="1">
      <c r="A1117" s="289"/>
      <c r="B1117" s="315"/>
      <c r="C1117" s="375"/>
      <c r="D1117" s="165"/>
      <c r="E1117" s="166"/>
      <c r="F1117" s="166"/>
    </row>
    <row r="1118" spans="1:6" s="531" customFormat="1" ht="11.25" customHeight="1">
      <c r="A1118" s="289"/>
      <c r="B1118" s="315"/>
      <c r="C1118" s="375"/>
      <c r="D1118" s="165"/>
      <c r="E1118" s="166"/>
      <c r="F1118" s="166"/>
    </row>
    <row r="1119" spans="1:6" s="531" customFormat="1" ht="11.25" customHeight="1">
      <c r="A1119" s="289"/>
      <c r="B1119" s="315"/>
      <c r="C1119" s="375"/>
      <c r="D1119" s="165"/>
      <c r="E1119" s="166"/>
      <c r="F1119" s="166"/>
    </row>
    <row r="1120" spans="1:6" s="177" customFormat="1" ht="11.25" customHeight="1">
      <c r="A1120" s="289"/>
      <c r="B1120" s="315"/>
      <c r="C1120" s="375"/>
      <c r="D1120" s="165"/>
      <c r="E1120" s="166"/>
      <c r="F1120" s="166"/>
    </row>
    <row r="1121" spans="1:6" s="177" customFormat="1" ht="11.25" customHeight="1">
      <c r="A1121" s="289"/>
      <c r="B1121" s="315"/>
      <c r="C1121" s="375"/>
      <c r="D1121" s="165"/>
      <c r="E1121" s="166"/>
      <c r="F1121" s="166"/>
    </row>
    <row r="1122" spans="1:6" s="177" customFormat="1" ht="11.25" customHeight="1">
      <c r="A1122" s="289"/>
      <c r="B1122" s="315"/>
      <c r="C1122" s="375"/>
      <c r="D1122" s="165"/>
      <c r="E1122" s="166"/>
      <c r="F1122" s="166"/>
    </row>
    <row r="1123" spans="1:6" s="177" customFormat="1" ht="11.25" customHeight="1">
      <c r="A1123" s="289"/>
      <c r="B1123" s="315"/>
      <c r="C1123" s="375"/>
      <c r="D1123" s="165"/>
      <c r="E1123" s="166"/>
      <c r="F1123" s="166"/>
    </row>
    <row r="1124" spans="1:6" s="177" customFormat="1" ht="11.25" customHeight="1">
      <c r="A1124" s="289"/>
      <c r="B1124" s="315"/>
      <c r="C1124" s="375"/>
      <c r="D1124" s="165"/>
      <c r="E1124" s="166"/>
      <c r="F1124" s="166"/>
    </row>
    <row r="1125" spans="1:6" s="177" customFormat="1" ht="11.25" customHeight="1">
      <c r="A1125" s="289"/>
      <c r="B1125" s="315"/>
      <c r="C1125" s="375"/>
      <c r="D1125" s="165"/>
      <c r="E1125" s="166"/>
      <c r="F1125" s="166"/>
    </row>
    <row r="1126" spans="1:6" s="177" customFormat="1" ht="11.25" customHeight="1">
      <c r="A1126" s="289"/>
      <c r="B1126" s="315"/>
      <c r="C1126" s="375"/>
      <c r="D1126" s="165"/>
      <c r="E1126" s="166"/>
      <c r="F1126" s="166"/>
    </row>
    <row r="1127" spans="1:6" s="177" customFormat="1" ht="11.25" customHeight="1" thickBot="1">
      <c r="A1127" s="289"/>
      <c r="B1127" s="315"/>
      <c r="C1127" s="375"/>
      <c r="D1127" s="165"/>
      <c r="E1127" s="166"/>
      <c r="F1127" s="166"/>
    </row>
    <row r="1128" spans="1:6" s="177" customFormat="1" ht="59.25" customHeight="1" thickBot="1">
      <c r="A1128" s="440" t="s">
        <v>711</v>
      </c>
      <c r="B1128" s="329" t="s">
        <v>573</v>
      </c>
      <c r="C1128" s="383"/>
      <c r="D1128" s="190"/>
      <c r="E1128" s="190"/>
      <c r="F1128" s="190" t="s">
        <v>548</v>
      </c>
    </row>
    <row r="1129" spans="1:6" s="177" customFormat="1" ht="36" customHeight="1" thickBot="1">
      <c r="A1129" s="221" t="s">
        <v>714</v>
      </c>
      <c r="B1129" s="329" t="s">
        <v>712</v>
      </c>
      <c r="C1129" s="362" t="s">
        <v>54</v>
      </c>
      <c r="D1129" s="185">
        <v>0.18</v>
      </c>
      <c r="E1129" s="185">
        <v>24.14</v>
      </c>
      <c r="F1129" s="186">
        <f t="shared" ref="F1129:F1132" si="52">D1129*E1129</f>
        <v>4.3452000000000002</v>
      </c>
    </row>
    <row r="1130" spans="1:6" s="177" customFormat="1" ht="48.75" customHeight="1" thickBot="1">
      <c r="A1130" s="221" t="s">
        <v>715</v>
      </c>
      <c r="B1130" s="329" t="s">
        <v>713</v>
      </c>
      <c r="C1130" s="353" t="s">
        <v>58</v>
      </c>
      <c r="D1130" s="82">
        <v>0.4</v>
      </c>
      <c r="E1130" s="185">
        <v>0.4</v>
      </c>
      <c r="F1130" s="187">
        <f t="shared" si="52"/>
        <v>0.16000000000000003</v>
      </c>
    </row>
    <row r="1131" spans="1:6" s="177" customFormat="1" ht="19.5" customHeight="1" thickBot="1">
      <c r="A1131" s="222" t="s">
        <v>716</v>
      </c>
      <c r="B1131" s="329" t="s">
        <v>661</v>
      </c>
      <c r="C1131" s="360" t="s">
        <v>54</v>
      </c>
      <c r="D1131" s="185">
        <v>0.4</v>
      </c>
      <c r="E1131" s="188">
        <f>$F$1411</f>
        <v>15.293393954545452</v>
      </c>
      <c r="F1131" s="186">
        <f t="shared" si="52"/>
        <v>6.1173575818181813</v>
      </c>
    </row>
    <row r="1132" spans="1:6" s="177" customFormat="1" ht="21" customHeight="1">
      <c r="A1132" s="222" t="s">
        <v>601</v>
      </c>
      <c r="B1132" s="326" t="s">
        <v>602</v>
      </c>
      <c r="C1132" s="360" t="s">
        <v>54</v>
      </c>
      <c r="D1132" s="185">
        <v>0.4</v>
      </c>
      <c r="E1132" s="188">
        <f>$F$1394</f>
        <v>11.676256818181818</v>
      </c>
      <c r="F1132" s="186">
        <f t="shared" si="52"/>
        <v>4.6705027272727273</v>
      </c>
    </row>
    <row r="1133" spans="1:6" s="177" customFormat="1" ht="11.25" customHeight="1">
      <c r="A1133" s="139"/>
      <c r="B1133" s="189"/>
      <c r="C1133" s="358"/>
      <c r="D1133" s="141"/>
      <c r="E1133" s="184"/>
      <c r="F1133" s="142"/>
    </row>
    <row r="1134" spans="1:6" s="177" customFormat="1" ht="11.25" customHeight="1" thickBot="1">
      <c r="A1134" s="101"/>
      <c r="B1134" s="241"/>
      <c r="C1134" s="342"/>
      <c r="D1134" s="431"/>
      <c r="E1134" s="432"/>
      <c r="F1134" s="243"/>
    </row>
    <row r="1135" spans="1:6" s="177" customFormat="1" ht="11.25" customHeight="1">
      <c r="A1135" s="90"/>
      <c r="B1135" s="392"/>
      <c r="C1135" s="401" t="s">
        <v>64</v>
      </c>
      <c r="D1135" s="244"/>
      <c r="E1135" s="245"/>
      <c r="F1135" s="246">
        <f>SUM(F1129:F1130)</f>
        <v>4.5052000000000003</v>
      </c>
    </row>
    <row r="1136" spans="1:6" s="177" customFormat="1" ht="11.25" customHeight="1">
      <c r="A1136" s="90"/>
      <c r="B1136" s="393"/>
      <c r="C1136" s="397" t="s">
        <v>68</v>
      </c>
      <c r="D1136" s="247"/>
      <c r="E1136" s="248"/>
      <c r="F1136" s="249">
        <f>SUM(F1131:F1132)</f>
        <v>10.78786030909091</v>
      </c>
    </row>
    <row r="1137" spans="1:6" s="177" customFormat="1" ht="11.25" customHeight="1">
      <c r="A1137" s="292"/>
      <c r="B1137" s="394"/>
      <c r="C1137" s="398" t="s">
        <v>72</v>
      </c>
      <c r="D1137" s="247"/>
      <c r="E1137" s="250">
        <f>INSUMOS!$C$10</f>
        <v>0.87849999999999995</v>
      </c>
      <c r="F1137" s="249"/>
    </row>
    <row r="1138" spans="1:6" s="177" customFormat="1" ht="11.25" customHeight="1">
      <c r="A1138" s="90"/>
      <c r="B1138" s="393"/>
      <c r="C1138" s="399" t="s">
        <v>76</v>
      </c>
      <c r="D1138" s="251"/>
      <c r="E1138" s="252"/>
      <c r="F1138" s="253">
        <f>SUM(F1135:F1137)</f>
        <v>15.29306030909091</v>
      </c>
    </row>
    <row r="1139" spans="1:6" s="177" customFormat="1" ht="11.25" customHeight="1">
      <c r="A1139" s="90"/>
      <c r="B1139" s="393"/>
      <c r="C1139" s="397" t="s">
        <v>9</v>
      </c>
      <c r="D1139" s="247"/>
      <c r="E1139" s="250">
        <f>INSUMOS!$C$11</f>
        <v>0.2487</v>
      </c>
      <c r="F1139" s="249">
        <f>E1139*F1138</f>
        <v>3.8033840988709096</v>
      </c>
    </row>
    <row r="1140" spans="1:6" s="177" customFormat="1" ht="11.25" customHeight="1" thickBot="1">
      <c r="A1140" s="90"/>
      <c r="B1140" s="395"/>
      <c r="C1140" s="402" t="s">
        <v>83</v>
      </c>
      <c r="D1140" s="254"/>
      <c r="E1140" s="255"/>
      <c r="F1140" s="256">
        <f>ROUND(SUM(F1138:F1139),2)</f>
        <v>19.100000000000001</v>
      </c>
    </row>
    <row r="1141" spans="1:6" s="177" customFormat="1" ht="11.25" customHeight="1">
      <c r="A1141" s="289"/>
      <c r="B1141" s="315"/>
      <c r="C1141" s="375"/>
      <c r="D1141" s="165"/>
      <c r="E1141" s="166"/>
      <c r="F1141" s="166"/>
    </row>
    <row r="1142" spans="1:6" s="177" customFormat="1" ht="11.25" customHeight="1">
      <c r="A1142" s="289"/>
      <c r="B1142" s="315"/>
      <c r="C1142" s="375"/>
      <c r="D1142" s="165"/>
      <c r="E1142" s="166"/>
      <c r="F1142" s="166"/>
    </row>
    <row r="1143" spans="1:6" s="177" customFormat="1" ht="11.25" customHeight="1">
      <c r="A1143" s="289"/>
      <c r="B1143" s="315"/>
      <c r="C1143" s="375"/>
      <c r="D1143" s="165"/>
      <c r="E1143" s="166"/>
      <c r="F1143" s="166"/>
    </row>
    <row r="1144" spans="1:6" ht="11.25" customHeight="1">
      <c r="A1144" s="303"/>
      <c r="B1144" s="330"/>
      <c r="C1144" s="384"/>
      <c r="D1144" s="218"/>
      <c r="E1144" s="219"/>
      <c r="F1144" s="220"/>
    </row>
    <row r="1145" spans="1:6" ht="11.25" customHeight="1">
      <c r="A1145" s="289"/>
      <c r="B1145" s="315"/>
      <c r="C1145" s="372"/>
      <c r="D1145" s="162"/>
      <c r="E1145" s="164"/>
      <c r="F1145" s="163"/>
    </row>
    <row r="1146" spans="1:6" s="177" customFormat="1" ht="11.25" customHeight="1">
      <c r="A1146" s="90"/>
      <c r="B1146" s="85"/>
      <c r="C1146" s="334"/>
      <c r="D1146" s="88"/>
      <c r="E1146" s="89"/>
      <c r="F1146" s="89"/>
    </row>
    <row r="1147" spans="1:6" s="177" customFormat="1" ht="11.25" customHeight="1">
      <c r="A1147" s="90"/>
      <c r="B1147" s="85"/>
      <c r="C1147" s="334"/>
      <c r="D1147" s="88"/>
      <c r="E1147" s="89"/>
      <c r="F1147" s="89"/>
    </row>
    <row r="1148" spans="1:6" s="177" customFormat="1" ht="11.25" customHeight="1">
      <c r="A1148" s="90"/>
      <c r="B1148" s="85"/>
      <c r="C1148" s="334"/>
      <c r="D1148" s="88"/>
      <c r="E1148" s="89"/>
      <c r="F1148" s="89"/>
    </row>
    <row r="1149" spans="1:6" ht="11.25" customHeight="1">
      <c r="A1149" s="90"/>
      <c r="B1149" s="85"/>
      <c r="C1149" s="334"/>
      <c r="D1149" s="88"/>
      <c r="E1149" s="89"/>
      <c r="F1149" s="89"/>
    </row>
    <row r="1150" spans="1:6" ht="11.25" customHeight="1">
      <c r="A1150" s="90"/>
      <c r="B1150" s="85"/>
      <c r="C1150" s="334"/>
      <c r="D1150" s="88"/>
      <c r="E1150" s="89"/>
      <c r="F1150" s="89"/>
    </row>
    <row r="1151" spans="1:6" ht="11.25" customHeight="1" thickBot="1">
      <c r="A1151" s="289"/>
      <c r="B1151" s="315"/>
      <c r="C1151" s="375"/>
      <c r="D1151" s="165"/>
      <c r="E1151" s="166"/>
      <c r="F1151" s="166"/>
    </row>
    <row r="1152" spans="1:6" ht="39.75" customHeight="1" thickBot="1">
      <c r="A1152" s="156" t="s">
        <v>741</v>
      </c>
      <c r="B1152" s="283">
        <v>88484</v>
      </c>
      <c r="C1152" s="335"/>
      <c r="D1152" s="239"/>
      <c r="E1152" s="782"/>
      <c r="F1152" s="240" t="s">
        <v>38</v>
      </c>
    </row>
    <row r="1153" spans="1:6" ht="19.5" customHeight="1">
      <c r="A1153" s="745" t="s">
        <v>623</v>
      </c>
      <c r="B1153" s="746" t="s">
        <v>624</v>
      </c>
      <c r="C1153" s="783" t="s">
        <v>249</v>
      </c>
      <c r="D1153" s="751">
        <v>5.0999999999999997E-2</v>
      </c>
      <c r="E1153" s="111">
        <f>$F$1411</f>
        <v>15.293393954545452</v>
      </c>
      <c r="F1153" s="777">
        <f t="shared" ref="F1153:F1155" si="53">D1153*E1153</f>
        <v>0.77996309168181799</v>
      </c>
    </row>
    <row r="1154" spans="1:6" ht="20.25" customHeight="1">
      <c r="A1154" s="745" t="s">
        <v>254</v>
      </c>
      <c r="B1154" s="746" t="s">
        <v>359</v>
      </c>
      <c r="C1154" s="750" t="s">
        <v>249</v>
      </c>
      <c r="D1154" s="745">
        <v>1.9E-2</v>
      </c>
      <c r="E1154" s="439">
        <f>$F$1394</f>
        <v>11.676256818181818</v>
      </c>
      <c r="F1154" s="778">
        <f t="shared" si="53"/>
        <v>0.22184887954545454</v>
      </c>
    </row>
    <row r="1155" spans="1:6" ht="24" customHeight="1">
      <c r="A1155" s="745" t="s">
        <v>625</v>
      </c>
      <c r="B1155" s="746" t="s">
        <v>626</v>
      </c>
      <c r="C1155" s="750" t="s">
        <v>627</v>
      </c>
      <c r="D1155" s="745">
        <v>0.16</v>
      </c>
      <c r="E1155" s="774">
        <v>6.2</v>
      </c>
      <c r="F1155" s="778">
        <f t="shared" si="53"/>
        <v>0.9920000000000001</v>
      </c>
    </row>
    <row r="1156" spans="1:6" ht="11.25" customHeight="1">
      <c r="A1156" s="784"/>
      <c r="B1156" s="785"/>
      <c r="C1156" s="786"/>
      <c r="D1156" s="787"/>
      <c r="E1156" s="778"/>
      <c r="F1156" s="778"/>
    </row>
    <row r="1157" spans="1:6" ht="11.25" customHeight="1" thickBot="1">
      <c r="A1157" s="743"/>
      <c r="B1157" s="779"/>
      <c r="C1157" s="744"/>
      <c r="D1157" s="780"/>
      <c r="E1157" s="781"/>
      <c r="F1157" s="781"/>
    </row>
    <row r="1158" spans="1:6" ht="11.25" customHeight="1">
      <c r="A1158" s="757"/>
      <c r="B1158" s="758"/>
      <c r="C1158" s="759" t="s">
        <v>64</v>
      </c>
      <c r="D1158" s="760"/>
      <c r="E1158" s="761"/>
      <c r="F1158" s="762">
        <f>F1155</f>
        <v>0.9920000000000001</v>
      </c>
    </row>
    <row r="1159" spans="1:6" ht="11.25" customHeight="1">
      <c r="A1159" s="757"/>
      <c r="B1159" s="763"/>
      <c r="C1159" s="764" t="s">
        <v>68</v>
      </c>
      <c r="D1159" s="765"/>
      <c r="E1159" s="766"/>
      <c r="F1159" s="767">
        <f>F1153+F1154</f>
        <v>1.0018119712272726</v>
      </c>
    </row>
    <row r="1160" spans="1:6" ht="11.25" customHeight="1">
      <c r="A1160" s="757"/>
      <c r="B1160" s="763"/>
      <c r="C1160" s="768" t="s">
        <v>72</v>
      </c>
      <c r="D1160" s="765"/>
      <c r="E1160" s="769">
        <f>INSUMOS!$C$10</f>
        <v>0.87849999999999995</v>
      </c>
      <c r="F1160" s="767"/>
    </row>
    <row r="1161" spans="1:6" ht="11.25" customHeight="1">
      <c r="A1161" s="770"/>
      <c r="B1161" s="771"/>
      <c r="C1161" s="374" t="s">
        <v>76</v>
      </c>
      <c r="D1161" s="165"/>
      <c r="E1161" s="166"/>
      <c r="F1161" s="263">
        <f>SUM(F1158:F1160)</f>
        <v>1.9938119712272728</v>
      </c>
    </row>
    <row r="1162" spans="1:6" ht="11.25" customHeight="1">
      <c r="A1162" s="757"/>
      <c r="B1162" s="763"/>
      <c r="C1162" s="764" t="s">
        <v>9</v>
      </c>
      <c r="D1162" s="765"/>
      <c r="E1162" s="769">
        <f>INSUMOS!$C$11</f>
        <v>0.2487</v>
      </c>
      <c r="F1162" s="767">
        <f>E1162*F1161</f>
        <v>0.49586103724422276</v>
      </c>
    </row>
    <row r="1163" spans="1:6" ht="11.25" customHeight="1" thickBot="1">
      <c r="A1163" s="757"/>
      <c r="B1163" s="772"/>
      <c r="C1163" s="404" t="s">
        <v>83</v>
      </c>
      <c r="D1163" s="264"/>
      <c r="E1163" s="265"/>
      <c r="F1163" s="266">
        <f>ROUND(SUM(F1161:F1162),2)</f>
        <v>2.4900000000000002</v>
      </c>
    </row>
    <row r="1164" spans="1:6" ht="11.25" customHeight="1">
      <c r="A1164" s="461"/>
      <c r="B1164" s="492"/>
      <c r="C1164" s="493"/>
      <c r="D1164" s="477"/>
      <c r="E1164" s="478"/>
      <c r="F1164" s="478"/>
    </row>
    <row r="1165" spans="1:6" ht="11.25" customHeight="1">
      <c r="A1165" s="90"/>
      <c r="B1165" s="85"/>
      <c r="C1165" s="334"/>
      <c r="D1165" s="88"/>
      <c r="E1165" s="89"/>
      <c r="F1165" s="89"/>
    </row>
    <row r="1166" spans="1:6" ht="11.25" customHeight="1">
      <c r="A1166" s="90"/>
      <c r="B1166" s="85"/>
      <c r="C1166" s="334"/>
      <c r="D1166" s="88"/>
      <c r="E1166" s="89"/>
      <c r="F1166" s="89"/>
    </row>
    <row r="1167" spans="1:6" ht="11.25" customHeight="1">
      <c r="A1167" s="90"/>
      <c r="B1167" s="85"/>
      <c r="C1167" s="334"/>
      <c r="D1167" s="88"/>
      <c r="E1167" s="89"/>
      <c r="F1167" s="89"/>
    </row>
    <row r="1168" spans="1:6" ht="11.25" customHeight="1">
      <c r="A1168" s="90"/>
      <c r="B1168" s="85"/>
      <c r="C1168" s="334"/>
      <c r="D1168" s="88"/>
      <c r="E1168" s="89"/>
      <c r="F1168" s="89"/>
    </row>
    <row r="1169" spans="1:6" ht="40.5" customHeight="1">
      <c r="A1169" s="494" t="s">
        <v>631</v>
      </c>
      <c r="B1169" s="495">
        <v>88485</v>
      </c>
      <c r="C1169" s="496"/>
      <c r="D1169" s="497"/>
      <c r="E1169" s="498"/>
      <c r="F1169" s="499" t="s">
        <v>38</v>
      </c>
    </row>
    <row r="1170" spans="1:6" ht="22.5" customHeight="1">
      <c r="A1170" s="447" t="s">
        <v>623</v>
      </c>
      <c r="B1170" s="448" t="s">
        <v>624</v>
      </c>
      <c r="C1170" s="449" t="s">
        <v>249</v>
      </c>
      <c r="D1170" s="447">
        <v>3.9E-2</v>
      </c>
      <c r="E1170" s="111">
        <f>$F$1411</f>
        <v>15.293393954545452</v>
      </c>
      <c r="F1170" s="450">
        <f t="shared" ref="F1170:F1172" si="54">D1170*E1170</f>
        <v>0.59644236422727259</v>
      </c>
    </row>
    <row r="1171" spans="1:6" ht="21.75" customHeight="1">
      <c r="A1171" s="451" t="s">
        <v>254</v>
      </c>
      <c r="B1171" s="452" t="s">
        <v>359</v>
      </c>
      <c r="C1171" s="453" t="s">
        <v>249</v>
      </c>
      <c r="D1171" s="451">
        <v>1.4E-2</v>
      </c>
      <c r="E1171" s="439">
        <f>$F$1394</f>
        <v>11.676256818181818</v>
      </c>
      <c r="F1171" s="454">
        <f t="shared" si="54"/>
        <v>0.16346759545454545</v>
      </c>
    </row>
    <row r="1172" spans="1:6" ht="24" customHeight="1">
      <c r="A1172" s="451" t="s">
        <v>625</v>
      </c>
      <c r="B1172" s="452" t="s">
        <v>626</v>
      </c>
      <c r="C1172" s="453" t="s">
        <v>627</v>
      </c>
      <c r="D1172" s="451">
        <v>0.16</v>
      </c>
      <c r="E1172" s="487">
        <v>6.2</v>
      </c>
      <c r="F1172" s="454">
        <f t="shared" si="54"/>
        <v>0.9920000000000001</v>
      </c>
    </row>
    <row r="1173" spans="1:6" ht="11.25" customHeight="1">
      <c r="A1173" s="488"/>
      <c r="B1173" s="489"/>
      <c r="C1173" s="490"/>
      <c r="D1173" s="491"/>
      <c r="E1173" s="454"/>
      <c r="F1173" s="454"/>
    </row>
    <row r="1174" spans="1:6" ht="11.25" customHeight="1" thickBot="1">
      <c r="A1174" s="456"/>
      <c r="B1174" s="457"/>
      <c r="C1174" s="458"/>
      <c r="D1174" s="459"/>
      <c r="E1174" s="460"/>
      <c r="F1174" s="460"/>
    </row>
    <row r="1175" spans="1:6" ht="11.25" customHeight="1">
      <c r="A1175" s="461"/>
      <c r="B1175" s="462"/>
      <c r="C1175" s="463" t="s">
        <v>64</v>
      </c>
      <c r="D1175" s="464"/>
      <c r="E1175" s="465"/>
      <c r="F1175" s="466">
        <f>F1172</f>
        <v>0.9920000000000001</v>
      </c>
    </row>
    <row r="1176" spans="1:6" ht="11.25" customHeight="1">
      <c r="A1176" s="461"/>
      <c r="B1176" s="467"/>
      <c r="C1176" s="468" t="s">
        <v>68</v>
      </c>
      <c r="D1176" s="469"/>
      <c r="E1176" s="470"/>
      <c r="F1176" s="471">
        <f>F1170+F1171</f>
        <v>0.75990995968181807</v>
      </c>
    </row>
    <row r="1177" spans="1:6" ht="11.25" customHeight="1">
      <c r="A1177" s="461"/>
      <c r="B1177" s="467"/>
      <c r="C1177" s="472" t="s">
        <v>72</v>
      </c>
      <c r="D1177" s="469"/>
      <c r="E1177" s="473">
        <f>INSUMOS!$C$10</f>
        <v>0.87849999999999995</v>
      </c>
      <c r="F1177" s="471"/>
    </row>
    <row r="1178" spans="1:6" ht="11.25" customHeight="1">
      <c r="A1178" s="474"/>
      <c r="B1178" s="475"/>
      <c r="C1178" s="476" t="s">
        <v>76</v>
      </c>
      <c r="D1178" s="477"/>
      <c r="E1178" s="478"/>
      <c r="F1178" s="479">
        <f>SUM(F1175:F1177)</f>
        <v>1.7519099596818182</v>
      </c>
    </row>
    <row r="1179" spans="1:6" ht="11.25" customHeight="1">
      <c r="A1179" s="461"/>
      <c r="B1179" s="467"/>
      <c r="C1179" s="468" t="s">
        <v>9</v>
      </c>
      <c r="D1179" s="469"/>
      <c r="E1179" s="473">
        <f>INSUMOS!$C$11</f>
        <v>0.2487</v>
      </c>
      <c r="F1179" s="471">
        <f>E1179*F1178</f>
        <v>0.4357000069728682</v>
      </c>
    </row>
    <row r="1180" spans="1:6" ht="11.25" customHeight="1" thickBot="1">
      <c r="A1180" s="461"/>
      <c r="B1180" s="480"/>
      <c r="C1180" s="481" t="s">
        <v>83</v>
      </c>
      <c r="D1180" s="482"/>
      <c r="E1180" s="483"/>
      <c r="F1180" s="484">
        <f>ROUND(SUM(F1178:F1179),2)</f>
        <v>2.19</v>
      </c>
    </row>
    <row r="1181" spans="1:6" ht="11.25" customHeight="1">
      <c r="A1181" s="289"/>
      <c r="B1181" s="315"/>
      <c r="C1181" s="375"/>
      <c r="D1181" s="165"/>
      <c r="E1181" s="166"/>
      <c r="F1181" s="166"/>
    </row>
    <row r="1182" spans="1:6" ht="11.25" customHeight="1">
      <c r="A1182" s="90"/>
      <c r="B1182" s="85"/>
      <c r="C1182" s="334"/>
      <c r="D1182" s="88"/>
      <c r="E1182" s="89"/>
      <c r="F1182" s="89"/>
    </row>
    <row r="1183" spans="1:6" ht="11.25" customHeight="1">
      <c r="A1183" s="90"/>
      <c r="B1183" s="85"/>
      <c r="C1183" s="334"/>
      <c r="D1183" s="88"/>
      <c r="E1183" s="89"/>
      <c r="F1183" s="89"/>
    </row>
    <row r="1184" spans="1:6" ht="11.25" customHeight="1">
      <c r="A1184" s="90"/>
      <c r="B1184" s="85"/>
      <c r="C1184" s="334"/>
      <c r="D1184" s="88"/>
      <c r="E1184" s="89"/>
      <c r="F1184" s="89"/>
    </row>
    <row r="1185" spans="1:6" ht="38.25" customHeight="1">
      <c r="A1185" s="175" t="s">
        <v>742</v>
      </c>
      <c r="B1185" s="171">
        <v>88494</v>
      </c>
      <c r="C1185" s="357"/>
      <c r="D1185" s="173"/>
      <c r="E1185" s="749"/>
      <c r="F1185" s="176" t="s">
        <v>38</v>
      </c>
    </row>
    <row r="1186" spans="1:6" ht="25.5" customHeight="1">
      <c r="A1186" s="745" t="s">
        <v>623</v>
      </c>
      <c r="B1186" s="746" t="s">
        <v>624</v>
      </c>
      <c r="C1186" s="750" t="s">
        <v>249</v>
      </c>
      <c r="D1186" s="751">
        <v>0.23400000000000001</v>
      </c>
      <c r="E1186" s="111">
        <f>$F$1411</f>
        <v>15.293393954545452</v>
      </c>
      <c r="F1186" s="749">
        <f t="shared" ref="F1186:F1189" si="55">D1186*E1186</f>
        <v>3.5786541853636362</v>
      </c>
    </row>
    <row r="1187" spans="1:6" ht="22.5" customHeight="1">
      <c r="A1187" s="745" t="s">
        <v>254</v>
      </c>
      <c r="B1187" s="746" t="s">
        <v>359</v>
      </c>
      <c r="C1187" s="750" t="s">
        <v>249</v>
      </c>
      <c r="D1187" s="745">
        <v>8.5999999999999993E-2</v>
      </c>
      <c r="E1187" s="439">
        <f>$F$1394</f>
        <v>11.676256818181818</v>
      </c>
      <c r="F1187" s="749">
        <f t="shared" si="55"/>
        <v>1.0041580863636363</v>
      </c>
    </row>
    <row r="1188" spans="1:6" ht="24" customHeight="1">
      <c r="A1188" s="745" t="s">
        <v>633</v>
      </c>
      <c r="B1188" s="746" t="s">
        <v>634</v>
      </c>
      <c r="C1188" s="750" t="s">
        <v>551</v>
      </c>
      <c r="D1188" s="745">
        <v>0.06</v>
      </c>
      <c r="E1188" s="749">
        <v>0.48</v>
      </c>
      <c r="F1188" s="749">
        <f t="shared" si="55"/>
        <v>2.8799999999999999E-2</v>
      </c>
    </row>
    <row r="1189" spans="1:6" ht="24" customHeight="1">
      <c r="A1189" s="745" t="s">
        <v>635</v>
      </c>
      <c r="B1189" s="746" t="s">
        <v>636</v>
      </c>
      <c r="C1189" s="750" t="s">
        <v>637</v>
      </c>
      <c r="D1189" s="745">
        <v>3.2800000000000003E-2</v>
      </c>
      <c r="E1189" s="749">
        <v>55</v>
      </c>
      <c r="F1189" s="749">
        <f t="shared" si="55"/>
        <v>1.804</v>
      </c>
    </row>
    <row r="1190" spans="1:6" ht="11.25" customHeight="1" thickBot="1">
      <c r="A1190" s="752"/>
      <c r="B1190" s="753"/>
      <c r="C1190" s="754"/>
      <c r="D1190" s="755"/>
      <c r="E1190" s="756"/>
      <c r="F1190" s="756"/>
    </row>
    <row r="1191" spans="1:6" ht="11.25" customHeight="1">
      <c r="A1191" s="757"/>
      <c r="B1191" s="758"/>
      <c r="C1191" s="759" t="s">
        <v>64</v>
      </c>
      <c r="D1191" s="760"/>
      <c r="E1191" s="761"/>
      <c r="F1191" s="762">
        <f>SUM(F1188:F1189)</f>
        <v>1.8328</v>
      </c>
    </row>
    <row r="1192" spans="1:6" ht="11.25" customHeight="1">
      <c r="A1192" s="757"/>
      <c r="B1192" s="763"/>
      <c r="C1192" s="764" t="s">
        <v>68</v>
      </c>
      <c r="D1192" s="765"/>
      <c r="E1192" s="766"/>
      <c r="F1192" s="767">
        <f>SUM(F1186:F1187)</f>
        <v>4.5828122717272723</v>
      </c>
    </row>
    <row r="1193" spans="1:6" ht="11.25" customHeight="1">
      <c r="A1193" s="757"/>
      <c r="B1193" s="763"/>
      <c r="C1193" s="768" t="s">
        <v>72</v>
      </c>
      <c r="D1193" s="765"/>
      <c r="E1193" s="769">
        <f>INSUMOS!$C$10</f>
        <v>0.87849999999999995</v>
      </c>
      <c r="F1193" s="767"/>
    </row>
    <row r="1194" spans="1:6" ht="11.25" customHeight="1">
      <c r="A1194" s="770"/>
      <c r="B1194" s="771"/>
      <c r="C1194" s="374" t="s">
        <v>76</v>
      </c>
      <c r="D1194" s="165"/>
      <c r="E1194" s="166"/>
      <c r="F1194" s="263">
        <f>SUM(F1191:F1193)</f>
        <v>6.4156122717272721</v>
      </c>
    </row>
    <row r="1195" spans="1:6" ht="11.25" customHeight="1">
      <c r="A1195" s="757"/>
      <c r="B1195" s="763"/>
      <c r="C1195" s="764" t="s">
        <v>9</v>
      </c>
      <c r="D1195" s="765"/>
      <c r="E1195" s="769">
        <f>INSUMOS!$C$11</f>
        <v>0.2487</v>
      </c>
      <c r="F1195" s="767">
        <f>E1195*F1194</f>
        <v>1.5955627719785725</v>
      </c>
    </row>
    <row r="1196" spans="1:6" ht="11.25" customHeight="1" thickBot="1">
      <c r="A1196" s="757"/>
      <c r="B1196" s="772"/>
      <c r="C1196" s="404" t="s">
        <v>83</v>
      </c>
      <c r="D1196" s="264"/>
      <c r="E1196" s="265"/>
      <c r="F1196" s="266">
        <f>ROUND(SUM(F1194:F1195),2)</f>
        <v>8.01</v>
      </c>
    </row>
    <row r="1197" spans="1:6" ht="11.25" customHeight="1">
      <c r="A1197" s="90"/>
      <c r="B1197" s="85"/>
      <c r="C1197" s="334"/>
      <c r="D1197" s="88"/>
      <c r="E1197" s="89"/>
      <c r="F1197" s="89"/>
    </row>
    <row r="1198" spans="1:6" ht="11.25" customHeight="1">
      <c r="A1198" s="90"/>
      <c r="B1198" s="85"/>
      <c r="C1198" s="334"/>
      <c r="D1198" s="88"/>
      <c r="E1198" s="89"/>
      <c r="F1198" s="89"/>
    </row>
    <row r="1199" spans="1:6" ht="11.25" customHeight="1">
      <c r="A1199" s="90"/>
      <c r="B1199" s="85"/>
      <c r="C1199" s="334"/>
      <c r="D1199" s="88"/>
      <c r="E1199" s="89"/>
      <c r="F1199" s="89"/>
    </row>
    <row r="1200" spans="1:6" ht="36.75" customHeight="1">
      <c r="A1200" s="175" t="s">
        <v>743</v>
      </c>
      <c r="B1200" s="171">
        <v>88486</v>
      </c>
      <c r="C1200" s="357"/>
      <c r="D1200" s="173"/>
      <c r="E1200" s="749"/>
      <c r="F1200" s="176" t="s">
        <v>38</v>
      </c>
    </row>
    <row r="1201" spans="1:6" ht="23.25" customHeight="1">
      <c r="A1201" s="745" t="s">
        <v>623</v>
      </c>
      <c r="B1201" s="746" t="s">
        <v>624</v>
      </c>
      <c r="C1201" s="750" t="s">
        <v>249</v>
      </c>
      <c r="D1201" s="745">
        <v>0.17</v>
      </c>
      <c r="E1201" s="111">
        <f>$F$1411</f>
        <v>15.293393954545452</v>
      </c>
      <c r="F1201" s="773">
        <f t="shared" ref="F1201:F1203" si="56">D1201*E1201</f>
        <v>2.5998769722727273</v>
      </c>
    </row>
    <row r="1202" spans="1:6" ht="24" customHeight="1">
      <c r="A1202" s="745" t="s">
        <v>254</v>
      </c>
      <c r="B1202" s="746" t="s">
        <v>359</v>
      </c>
      <c r="C1202" s="750" t="s">
        <v>249</v>
      </c>
      <c r="D1202" s="745">
        <v>6.2E-2</v>
      </c>
      <c r="E1202" s="439">
        <f>$F$1394</f>
        <v>11.676256818181818</v>
      </c>
      <c r="F1202" s="774">
        <f t="shared" si="56"/>
        <v>0.72392792272727269</v>
      </c>
    </row>
    <row r="1203" spans="1:6" ht="23.25" customHeight="1">
      <c r="A1203" s="745" t="s">
        <v>638</v>
      </c>
      <c r="B1203" s="746" t="s">
        <v>639</v>
      </c>
      <c r="C1203" s="750" t="s">
        <v>627</v>
      </c>
      <c r="D1203" s="745">
        <v>0.33</v>
      </c>
      <c r="E1203" s="745">
        <v>16.66</v>
      </c>
      <c r="F1203" s="774">
        <f t="shared" si="56"/>
        <v>5.4978000000000007</v>
      </c>
    </row>
    <row r="1204" spans="1:6" ht="12" customHeight="1">
      <c r="A1204" s="775"/>
      <c r="B1204" s="776"/>
      <c r="C1204" s="776"/>
      <c r="D1204" s="776"/>
      <c r="E1204" s="777"/>
      <c r="F1204" s="778"/>
    </row>
    <row r="1205" spans="1:6" ht="11.25" customHeight="1" thickBot="1">
      <c r="A1205" s="743"/>
      <c r="B1205" s="779"/>
      <c r="C1205" s="744"/>
      <c r="D1205" s="780"/>
      <c r="E1205" s="781"/>
      <c r="F1205" s="781"/>
    </row>
    <row r="1206" spans="1:6" ht="11.25" customHeight="1">
      <c r="A1206" s="757"/>
      <c r="B1206" s="758"/>
      <c r="C1206" s="759" t="s">
        <v>64</v>
      </c>
      <c r="D1206" s="760"/>
      <c r="E1206" s="761"/>
      <c r="F1206" s="762">
        <f>SUM(F1203:F1204)</f>
        <v>5.4978000000000007</v>
      </c>
    </row>
    <row r="1207" spans="1:6" ht="11.25" customHeight="1">
      <c r="A1207" s="757"/>
      <c r="B1207" s="763"/>
      <c r="C1207" s="764" t="s">
        <v>68</v>
      </c>
      <c r="D1207" s="765"/>
      <c r="E1207" s="766"/>
      <c r="F1207" s="767">
        <f>SUM(F1201:F1202)</f>
        <v>3.3238048949999999</v>
      </c>
    </row>
    <row r="1208" spans="1:6" ht="11.25" customHeight="1">
      <c r="A1208" s="757"/>
      <c r="B1208" s="763"/>
      <c r="C1208" s="768" t="s">
        <v>72</v>
      </c>
      <c r="D1208" s="765"/>
      <c r="E1208" s="769">
        <f>INSUMOS!$C$10</f>
        <v>0.87849999999999995</v>
      </c>
      <c r="F1208" s="767"/>
    </row>
    <row r="1209" spans="1:6" ht="11.25" customHeight="1">
      <c r="A1209" s="770"/>
      <c r="B1209" s="771"/>
      <c r="C1209" s="374" t="s">
        <v>76</v>
      </c>
      <c r="D1209" s="165"/>
      <c r="E1209" s="166"/>
      <c r="F1209" s="263">
        <f>SUM(F1206:F1208)</f>
        <v>8.8216048950000001</v>
      </c>
    </row>
    <row r="1210" spans="1:6" ht="11.25" customHeight="1">
      <c r="A1210" s="757"/>
      <c r="B1210" s="763"/>
      <c r="C1210" s="764" t="s">
        <v>9</v>
      </c>
      <c r="D1210" s="765"/>
      <c r="E1210" s="769">
        <f>INSUMOS!$C$11</f>
        <v>0.2487</v>
      </c>
      <c r="F1210" s="767">
        <f>E1210*F1209</f>
        <v>2.1939331373864999</v>
      </c>
    </row>
    <row r="1211" spans="1:6" ht="11.25" customHeight="1" thickBot="1">
      <c r="A1211" s="757"/>
      <c r="B1211" s="772"/>
      <c r="C1211" s="404" t="s">
        <v>83</v>
      </c>
      <c r="D1211" s="264"/>
      <c r="E1211" s="265"/>
      <c r="F1211" s="266">
        <f>ROUND(SUM(F1209:F1210),2)</f>
        <v>11.02</v>
      </c>
    </row>
    <row r="1212" spans="1:6" ht="11.25" customHeight="1">
      <c r="A1212" s="90"/>
      <c r="B1212" s="85"/>
      <c r="C1212" s="334"/>
      <c r="D1212" s="88"/>
      <c r="E1212" s="89"/>
      <c r="F1212" s="89"/>
    </row>
    <row r="1213" spans="1:6" ht="11.25" customHeight="1">
      <c r="A1213" s="90"/>
      <c r="B1213" s="85"/>
      <c r="C1213" s="334"/>
      <c r="D1213" s="88"/>
      <c r="E1213" s="89"/>
      <c r="F1213" s="89"/>
    </row>
    <row r="1214" spans="1:6" ht="11.25" customHeight="1">
      <c r="A1214" s="90"/>
      <c r="B1214" s="85"/>
      <c r="C1214" s="334"/>
      <c r="D1214" s="88"/>
      <c r="E1214" s="89"/>
      <c r="F1214" s="89"/>
    </row>
    <row r="1215" spans="1:6" ht="11.25" customHeight="1" thickBot="1">
      <c r="A1215" s="90"/>
      <c r="B1215" s="85"/>
      <c r="C1215" s="334"/>
      <c r="D1215" s="88"/>
      <c r="E1215" s="89"/>
      <c r="F1215" s="89"/>
    </row>
    <row r="1216" spans="1:6" ht="36.75" customHeight="1" thickBot="1">
      <c r="A1216" s="441" t="s">
        <v>744</v>
      </c>
      <c r="B1216" s="442">
        <v>88495</v>
      </c>
      <c r="C1216" s="443"/>
      <c r="D1216" s="444"/>
      <c r="E1216" s="445"/>
      <c r="F1216" s="446" t="s">
        <v>38</v>
      </c>
    </row>
    <row r="1217" spans="1:6" ht="20.25" customHeight="1">
      <c r="A1217" s="447" t="s">
        <v>623</v>
      </c>
      <c r="B1217" s="448" t="s">
        <v>624</v>
      </c>
      <c r="C1217" s="449" t="s">
        <v>249</v>
      </c>
      <c r="D1217" s="447">
        <v>0.23400000000000001</v>
      </c>
      <c r="E1217" s="111">
        <f>$F$1411</f>
        <v>15.293393954545452</v>
      </c>
      <c r="F1217" s="502">
        <f t="shared" ref="F1217:F1220" si="57">D1217*E1217</f>
        <v>3.5786541853636362</v>
      </c>
    </row>
    <row r="1218" spans="1:6" ht="27.75" customHeight="1">
      <c r="A1218" s="451" t="s">
        <v>254</v>
      </c>
      <c r="B1218" s="452" t="s">
        <v>359</v>
      </c>
      <c r="C1218" s="453" t="s">
        <v>249</v>
      </c>
      <c r="D1218" s="451">
        <v>8.5999999999999993E-2</v>
      </c>
      <c r="E1218" s="439">
        <f>$F$1394</f>
        <v>11.676256818181818</v>
      </c>
      <c r="F1218" s="498">
        <f t="shared" si="57"/>
        <v>1.0041580863636363</v>
      </c>
    </row>
    <row r="1219" spans="1:6" ht="32.25" customHeight="1">
      <c r="A1219" s="451" t="s">
        <v>633</v>
      </c>
      <c r="B1219" s="452" t="s">
        <v>634</v>
      </c>
      <c r="C1219" s="453" t="s">
        <v>551</v>
      </c>
      <c r="D1219" s="451">
        <v>0.06</v>
      </c>
      <c r="E1219" s="498">
        <v>0.48</v>
      </c>
      <c r="F1219" s="498">
        <f t="shared" si="57"/>
        <v>2.8799999999999999E-2</v>
      </c>
    </row>
    <row r="1220" spans="1:6" ht="24" customHeight="1">
      <c r="A1220" s="451" t="s">
        <v>635</v>
      </c>
      <c r="B1220" s="452" t="s">
        <v>636</v>
      </c>
      <c r="C1220" s="453" t="s">
        <v>637</v>
      </c>
      <c r="D1220" s="451">
        <v>3.2800000000000003E-2</v>
      </c>
      <c r="E1220" s="498">
        <v>55</v>
      </c>
      <c r="F1220" s="498">
        <f t="shared" si="57"/>
        <v>1.804</v>
      </c>
    </row>
    <row r="1221" spans="1:6" ht="11.25" customHeight="1" thickBot="1">
      <c r="A1221" s="488"/>
      <c r="B1221" s="503"/>
      <c r="C1221" s="504"/>
      <c r="D1221" s="505"/>
      <c r="E1221" s="506"/>
      <c r="F1221" s="506"/>
    </row>
    <row r="1222" spans="1:6" ht="11.25" customHeight="1">
      <c r="A1222" s="461"/>
      <c r="B1222" s="462"/>
      <c r="C1222" s="463" t="s">
        <v>64</v>
      </c>
      <c r="D1222" s="464"/>
      <c r="E1222" s="465"/>
      <c r="F1222" s="466">
        <f>SUM(F1219:F1220)</f>
        <v>1.8328</v>
      </c>
    </row>
    <row r="1223" spans="1:6" ht="11.25" customHeight="1">
      <c r="A1223" s="461"/>
      <c r="B1223" s="467"/>
      <c r="C1223" s="468" t="s">
        <v>68</v>
      </c>
      <c r="D1223" s="469"/>
      <c r="E1223" s="470"/>
      <c r="F1223" s="471">
        <f>SUM(F1217:F1218)</f>
        <v>4.5828122717272723</v>
      </c>
    </row>
    <row r="1224" spans="1:6" ht="11.25" customHeight="1">
      <c r="A1224" s="461"/>
      <c r="B1224" s="467"/>
      <c r="C1224" s="472" t="s">
        <v>72</v>
      </c>
      <c r="D1224" s="469"/>
      <c r="E1224" s="473">
        <f>INSUMOS!$C$10</f>
        <v>0.87849999999999995</v>
      </c>
      <c r="F1224" s="471"/>
    </row>
    <row r="1225" spans="1:6" ht="11.25" customHeight="1">
      <c r="A1225" s="474"/>
      <c r="B1225" s="475"/>
      <c r="C1225" s="476" t="s">
        <v>76</v>
      </c>
      <c r="D1225" s="477"/>
      <c r="E1225" s="478"/>
      <c r="F1225" s="479">
        <f>SUM(F1222:F1224)</f>
        <v>6.4156122717272721</v>
      </c>
    </row>
    <row r="1226" spans="1:6" ht="11.25" customHeight="1">
      <c r="A1226" s="461"/>
      <c r="B1226" s="467"/>
      <c r="C1226" s="468" t="s">
        <v>9</v>
      </c>
      <c r="D1226" s="469"/>
      <c r="E1226" s="473">
        <f>INSUMOS!$C$11</f>
        <v>0.2487</v>
      </c>
      <c r="F1226" s="471">
        <f>E1226*F1225</f>
        <v>1.5955627719785725</v>
      </c>
    </row>
    <row r="1227" spans="1:6" ht="11.25" customHeight="1" thickBot="1">
      <c r="A1227" s="461"/>
      <c r="B1227" s="480"/>
      <c r="C1227" s="481" t="s">
        <v>83</v>
      </c>
      <c r="D1227" s="482"/>
      <c r="E1227" s="483"/>
      <c r="F1227" s="484">
        <f>ROUND(SUM(F1225:F1226),2)</f>
        <v>8.01</v>
      </c>
    </row>
    <row r="1228" spans="1:6" s="236" customFormat="1" ht="11.25" customHeight="1">
      <c r="A1228" s="289"/>
      <c r="B1228" s="315"/>
      <c r="C1228" s="375"/>
      <c r="D1228" s="165"/>
      <c r="E1228" s="166"/>
      <c r="F1228" s="166"/>
    </row>
    <row r="1229" spans="1:6" s="236" customFormat="1" ht="11.25" customHeight="1">
      <c r="A1229" s="289"/>
      <c r="B1229" s="315"/>
      <c r="C1229" s="375"/>
      <c r="D1229" s="165"/>
      <c r="E1229" s="166"/>
      <c r="F1229" s="166"/>
    </row>
    <row r="1230" spans="1:6" s="236" customFormat="1" ht="11.25" customHeight="1">
      <c r="A1230" s="289"/>
      <c r="B1230" s="315"/>
      <c r="C1230" s="375"/>
      <c r="D1230" s="165"/>
      <c r="E1230" s="166"/>
      <c r="F1230" s="166"/>
    </row>
    <row r="1231" spans="1:6" ht="11.25" customHeight="1">
      <c r="A1231" s="90"/>
      <c r="B1231" s="85"/>
      <c r="C1231" s="334"/>
      <c r="D1231" s="88"/>
      <c r="E1231" s="89"/>
      <c r="F1231" s="89"/>
    </row>
    <row r="1232" spans="1:6" ht="11.25" customHeight="1">
      <c r="A1232" s="90"/>
      <c r="B1232" s="85"/>
      <c r="C1232" s="334"/>
      <c r="D1232" s="88"/>
      <c r="E1232" s="89"/>
      <c r="F1232" s="89"/>
    </row>
    <row r="1233" spans="1:6" ht="11.25" customHeight="1" thickBot="1">
      <c r="A1233" s="90"/>
      <c r="B1233" s="85"/>
      <c r="C1233" s="334"/>
      <c r="D1233" s="88"/>
      <c r="E1233" s="89"/>
      <c r="F1233" s="89"/>
    </row>
    <row r="1234" spans="1:6" ht="39" customHeight="1">
      <c r="A1234" s="507" t="s">
        <v>745</v>
      </c>
      <c r="B1234" s="508">
        <v>88497</v>
      </c>
      <c r="C1234" s="509"/>
      <c r="D1234" s="510"/>
      <c r="E1234" s="511"/>
      <c r="F1234" s="512" t="s">
        <v>38</v>
      </c>
    </row>
    <row r="1235" spans="1:6" ht="23.25" customHeight="1">
      <c r="A1235" s="451" t="s">
        <v>623</v>
      </c>
      <c r="B1235" s="452" t="s">
        <v>624</v>
      </c>
      <c r="C1235" s="453" t="s">
        <v>249</v>
      </c>
      <c r="D1235" s="451">
        <v>0.312</v>
      </c>
      <c r="E1235" s="111">
        <f>$F$1411</f>
        <v>15.293393954545452</v>
      </c>
      <c r="F1235" s="498">
        <f t="shared" ref="F1235:F1238" si="58">D1235*E1235</f>
        <v>4.7715389138181807</v>
      </c>
    </row>
    <row r="1236" spans="1:6" ht="24" customHeight="1">
      <c r="A1236" s="451" t="s">
        <v>254</v>
      </c>
      <c r="B1236" s="452" t="s">
        <v>359</v>
      </c>
      <c r="C1236" s="453" t="s">
        <v>249</v>
      </c>
      <c r="D1236" s="451">
        <v>0.114</v>
      </c>
      <c r="E1236" s="439">
        <f>$F$1394</f>
        <v>11.676256818181818</v>
      </c>
      <c r="F1236" s="498">
        <f t="shared" si="58"/>
        <v>1.3310932772727273</v>
      </c>
    </row>
    <row r="1237" spans="1:6" ht="33.75" customHeight="1">
      <c r="A1237" s="451" t="s">
        <v>633</v>
      </c>
      <c r="B1237" s="452" t="s">
        <v>634</v>
      </c>
      <c r="C1237" s="453" t="s">
        <v>551</v>
      </c>
      <c r="D1237" s="451">
        <v>0.06</v>
      </c>
      <c r="E1237" s="498">
        <v>0.48</v>
      </c>
      <c r="F1237" s="498">
        <f t="shared" si="58"/>
        <v>2.8799999999999999E-2</v>
      </c>
    </row>
    <row r="1238" spans="1:6" ht="24" customHeight="1">
      <c r="A1238" s="451" t="s">
        <v>635</v>
      </c>
      <c r="B1238" s="452" t="s">
        <v>636</v>
      </c>
      <c r="C1238" s="453" t="s">
        <v>637</v>
      </c>
      <c r="D1238" s="451">
        <v>4.8899999999999999E-2</v>
      </c>
      <c r="E1238" s="498">
        <v>55</v>
      </c>
      <c r="F1238" s="498">
        <f t="shared" si="58"/>
        <v>2.6894999999999998</v>
      </c>
    </row>
    <row r="1239" spans="1:6" ht="11.25" customHeight="1" thickBot="1">
      <c r="A1239" s="488"/>
      <c r="B1239" s="503"/>
      <c r="C1239" s="504"/>
      <c r="D1239" s="505"/>
      <c r="E1239" s="506"/>
      <c r="F1239" s="506"/>
    </row>
    <row r="1240" spans="1:6" ht="11.25" customHeight="1">
      <c r="A1240" s="461"/>
      <c r="B1240" s="462"/>
      <c r="C1240" s="463" t="s">
        <v>64</v>
      </c>
      <c r="D1240" s="464"/>
      <c r="E1240" s="465"/>
      <c r="F1240" s="466">
        <f>SUM(F1237:F1238)</f>
        <v>2.7182999999999997</v>
      </c>
    </row>
    <row r="1241" spans="1:6" ht="11.25" customHeight="1">
      <c r="A1241" s="461"/>
      <c r="B1241" s="467"/>
      <c r="C1241" s="468" t="s">
        <v>68</v>
      </c>
      <c r="D1241" s="469"/>
      <c r="E1241" s="470"/>
      <c r="F1241" s="471">
        <f>SUM(F1235:F1236)</f>
        <v>6.1026321910909083</v>
      </c>
    </row>
    <row r="1242" spans="1:6" ht="11.25" customHeight="1">
      <c r="A1242" s="461"/>
      <c r="B1242" s="467"/>
      <c r="C1242" s="472" t="s">
        <v>72</v>
      </c>
      <c r="D1242" s="469"/>
      <c r="E1242" s="473">
        <f>INSUMOS!$C$10</f>
        <v>0.87849999999999995</v>
      </c>
      <c r="F1242" s="471"/>
    </row>
    <row r="1243" spans="1:6" ht="11.25" customHeight="1">
      <c r="A1243" s="474"/>
      <c r="B1243" s="475"/>
      <c r="C1243" s="476" t="s">
        <v>76</v>
      </c>
      <c r="D1243" s="477"/>
      <c r="E1243" s="478"/>
      <c r="F1243" s="479">
        <f>SUM(F1240:F1242)</f>
        <v>8.8209321910909075</v>
      </c>
    </row>
    <row r="1244" spans="1:6" ht="11.25" customHeight="1">
      <c r="A1244" s="461"/>
      <c r="B1244" s="467"/>
      <c r="C1244" s="468" t="s">
        <v>9</v>
      </c>
      <c r="D1244" s="469"/>
      <c r="E1244" s="473">
        <f>INSUMOS!$C$11</f>
        <v>0.2487</v>
      </c>
      <c r="F1244" s="471">
        <f>E1244*F1243</f>
        <v>2.1937658359243088</v>
      </c>
    </row>
    <row r="1245" spans="1:6" ht="11.25" customHeight="1" thickBot="1">
      <c r="A1245" s="461"/>
      <c r="B1245" s="480"/>
      <c r="C1245" s="481" t="s">
        <v>83</v>
      </c>
      <c r="D1245" s="482"/>
      <c r="E1245" s="483"/>
      <c r="F1245" s="484">
        <f>ROUND(SUM(F1243:F1244),2)</f>
        <v>11.01</v>
      </c>
    </row>
    <row r="1246" spans="1:6" s="236" customFormat="1" ht="11.25" customHeight="1">
      <c r="A1246" s="289"/>
      <c r="B1246" s="315"/>
      <c r="C1246" s="375"/>
      <c r="D1246" s="165"/>
      <c r="E1246" s="166"/>
      <c r="F1246" s="166"/>
    </row>
    <row r="1247" spans="1:6" s="236" customFormat="1" ht="11.25" customHeight="1">
      <c r="A1247" s="289"/>
      <c r="B1247" s="315"/>
      <c r="C1247" s="375"/>
      <c r="D1247" s="165"/>
      <c r="E1247" s="166"/>
      <c r="F1247" s="166"/>
    </row>
    <row r="1248" spans="1:6" s="236" customFormat="1" ht="11.25" customHeight="1">
      <c r="A1248" s="289"/>
      <c r="B1248" s="315"/>
      <c r="C1248" s="375"/>
      <c r="D1248" s="165"/>
      <c r="E1248" s="166"/>
      <c r="F1248" s="166"/>
    </row>
    <row r="1249" spans="1:6" s="236" customFormat="1" ht="11.25" customHeight="1">
      <c r="A1249" s="289"/>
      <c r="B1249" s="315"/>
      <c r="C1249" s="375"/>
      <c r="D1249" s="165"/>
      <c r="E1249" s="166"/>
      <c r="F1249" s="166"/>
    </row>
    <row r="1250" spans="1:6" ht="11.25" customHeight="1">
      <c r="A1250" s="90"/>
      <c r="B1250" s="85"/>
      <c r="C1250" s="334"/>
      <c r="D1250" s="88"/>
      <c r="E1250" s="89"/>
      <c r="F1250" s="89"/>
    </row>
    <row r="1251" spans="1:6" ht="11.25" customHeight="1">
      <c r="A1251" s="90"/>
      <c r="B1251" s="85"/>
      <c r="C1251" s="334"/>
      <c r="D1251" s="88"/>
      <c r="E1251" s="89"/>
      <c r="F1251" s="89"/>
    </row>
    <row r="1252" spans="1:6" ht="11.25" customHeight="1" thickBot="1">
      <c r="A1252" s="90"/>
      <c r="B1252" s="85"/>
      <c r="C1252" s="334"/>
      <c r="D1252" s="88"/>
      <c r="E1252" s="89"/>
      <c r="F1252" s="89"/>
    </row>
    <row r="1253" spans="1:6" ht="39" customHeight="1" thickBot="1">
      <c r="A1253" s="441" t="s">
        <v>746</v>
      </c>
      <c r="B1253" s="442">
        <v>88487</v>
      </c>
      <c r="C1253" s="443"/>
      <c r="D1253" s="444"/>
      <c r="E1253" s="445"/>
      <c r="F1253" s="446" t="s">
        <v>38</v>
      </c>
    </row>
    <row r="1254" spans="1:6" ht="19.5" customHeight="1">
      <c r="A1254" s="447" t="s">
        <v>623</v>
      </c>
      <c r="B1254" s="448" t="s">
        <v>624</v>
      </c>
      <c r="C1254" s="449" t="s">
        <v>249</v>
      </c>
      <c r="D1254" s="448">
        <v>0.13</v>
      </c>
      <c r="E1254" s="111">
        <f>$F$1411</f>
        <v>15.293393954545452</v>
      </c>
      <c r="F1254" s="450">
        <f t="shared" ref="F1254:F1256" si="59">D1254*E1254</f>
        <v>1.9881412140909089</v>
      </c>
    </row>
    <row r="1255" spans="1:6" ht="18" customHeight="1">
      <c r="A1255" s="451" t="s">
        <v>254</v>
      </c>
      <c r="B1255" s="452" t="s">
        <v>359</v>
      </c>
      <c r="C1255" s="453" t="s">
        <v>249</v>
      </c>
      <c r="D1255" s="452">
        <v>4.8000000000000001E-2</v>
      </c>
      <c r="E1255" s="439">
        <f>$F$1394</f>
        <v>11.676256818181818</v>
      </c>
      <c r="F1255" s="454">
        <f t="shared" si="59"/>
        <v>0.56046032727272732</v>
      </c>
    </row>
    <row r="1256" spans="1:6" ht="24" customHeight="1">
      <c r="A1256" s="451" t="s">
        <v>638</v>
      </c>
      <c r="B1256" s="452" t="s">
        <v>639</v>
      </c>
      <c r="C1256" s="453" t="s">
        <v>627</v>
      </c>
      <c r="D1256" s="452">
        <v>0.33</v>
      </c>
      <c r="E1256" s="452">
        <v>16.66</v>
      </c>
      <c r="F1256" s="454">
        <f t="shared" si="59"/>
        <v>5.4978000000000007</v>
      </c>
    </row>
    <row r="1257" spans="1:6" ht="12" customHeight="1">
      <c r="A1257" s="451"/>
      <c r="B1257" s="455"/>
      <c r="C1257" s="455"/>
      <c r="D1257" s="455"/>
      <c r="E1257" s="454"/>
      <c r="F1257" s="454"/>
    </row>
    <row r="1258" spans="1:6" ht="11.25" customHeight="1" thickBot="1">
      <c r="A1258" s="456"/>
      <c r="B1258" s="457"/>
      <c r="C1258" s="458"/>
      <c r="D1258" s="459"/>
      <c r="E1258" s="460"/>
      <c r="F1258" s="460"/>
    </row>
    <row r="1259" spans="1:6" ht="11.25" customHeight="1">
      <c r="A1259" s="461"/>
      <c r="B1259" s="462"/>
      <c r="C1259" s="463" t="s">
        <v>64</v>
      </c>
      <c r="D1259" s="464"/>
      <c r="E1259" s="465"/>
      <c r="F1259" s="466">
        <f>SUM(F1256:F1257)</f>
        <v>5.4978000000000007</v>
      </c>
    </row>
    <row r="1260" spans="1:6" ht="11.25" customHeight="1">
      <c r="A1260" s="461"/>
      <c r="B1260" s="467"/>
      <c r="C1260" s="468" t="s">
        <v>68</v>
      </c>
      <c r="D1260" s="469"/>
      <c r="E1260" s="470"/>
      <c r="F1260" s="471">
        <f>SUM(F1254:F1255)</f>
        <v>2.5486015413636363</v>
      </c>
    </row>
    <row r="1261" spans="1:6" ht="11.25" customHeight="1">
      <c r="A1261" s="461"/>
      <c r="B1261" s="467"/>
      <c r="C1261" s="472" t="s">
        <v>72</v>
      </c>
      <c r="D1261" s="469"/>
      <c r="E1261" s="473">
        <f>INSUMOS!$C$10</f>
        <v>0.87849999999999995</v>
      </c>
      <c r="F1261" s="471"/>
    </row>
    <row r="1262" spans="1:6" ht="11.25" customHeight="1">
      <c r="A1262" s="474"/>
      <c r="B1262" s="475"/>
      <c r="C1262" s="476" t="s">
        <v>76</v>
      </c>
      <c r="D1262" s="477"/>
      <c r="E1262" s="478"/>
      <c r="F1262" s="479">
        <f>SUM(F1259:F1261)</f>
        <v>8.0464015413636361</v>
      </c>
    </row>
    <row r="1263" spans="1:6" ht="11.25" customHeight="1">
      <c r="A1263" s="461"/>
      <c r="B1263" s="467"/>
      <c r="C1263" s="468" t="s">
        <v>9</v>
      </c>
      <c r="D1263" s="469"/>
      <c r="E1263" s="473">
        <f>INSUMOS!$C$11</f>
        <v>0.2487</v>
      </c>
      <c r="F1263" s="471">
        <f>E1263*F1262</f>
        <v>2.0011400633371363</v>
      </c>
    </row>
    <row r="1264" spans="1:6" ht="11.25" customHeight="1" thickBot="1">
      <c r="A1264" s="461"/>
      <c r="B1264" s="480"/>
      <c r="C1264" s="481" t="s">
        <v>83</v>
      </c>
      <c r="D1264" s="482"/>
      <c r="E1264" s="483"/>
      <c r="F1264" s="484">
        <f>ROUND(SUM(F1262:F1263),2)</f>
        <v>10.050000000000001</v>
      </c>
    </row>
    <row r="1265" spans="1:6" ht="11.25" customHeight="1">
      <c r="A1265" s="90"/>
      <c r="B1265" s="85"/>
      <c r="C1265" s="334"/>
      <c r="D1265" s="88"/>
      <c r="E1265" s="89"/>
      <c r="F1265" s="89"/>
    </row>
    <row r="1266" spans="1:6" ht="11.25" customHeight="1">
      <c r="A1266" s="90"/>
      <c r="B1266" s="85"/>
      <c r="C1266" s="334"/>
      <c r="D1266" s="88"/>
      <c r="E1266" s="89"/>
      <c r="F1266" s="89"/>
    </row>
    <row r="1267" spans="1:6" ht="11.25" customHeight="1">
      <c r="A1267" s="90"/>
      <c r="B1267" s="85"/>
      <c r="C1267" s="334"/>
      <c r="D1267" s="88"/>
      <c r="E1267" s="89"/>
      <c r="F1267" s="89"/>
    </row>
    <row r="1268" spans="1:6" ht="41.25" customHeight="1">
      <c r="A1268" s="494" t="s">
        <v>640</v>
      </c>
      <c r="B1268" s="495">
        <v>88489</v>
      </c>
      <c r="C1268" s="496"/>
      <c r="D1268" s="497"/>
      <c r="E1268" s="498"/>
      <c r="F1268" s="499" t="s">
        <v>38</v>
      </c>
    </row>
    <row r="1269" spans="1:6" ht="24" customHeight="1">
      <c r="A1269" s="451" t="s">
        <v>623</v>
      </c>
      <c r="B1269" s="452" t="s">
        <v>624</v>
      </c>
      <c r="C1269" s="453" t="s">
        <v>249</v>
      </c>
      <c r="D1269" s="516">
        <v>0.187</v>
      </c>
      <c r="E1269" s="111">
        <f>$F$1411</f>
        <v>15.293393954545452</v>
      </c>
      <c r="F1269" s="516">
        <f t="shared" ref="F1269:F1271" si="60">D1269*E1269</f>
        <v>2.8598646694999994</v>
      </c>
    </row>
    <row r="1270" spans="1:6" ht="22.5" customHeight="1">
      <c r="A1270" s="451" t="s">
        <v>254</v>
      </c>
      <c r="B1270" s="452" t="s">
        <v>359</v>
      </c>
      <c r="C1270" s="453" t="s">
        <v>249</v>
      </c>
      <c r="D1270" s="516">
        <v>6.9000000000000006E-2</v>
      </c>
      <c r="E1270" s="439">
        <f>$F$1394</f>
        <v>11.676256818181818</v>
      </c>
      <c r="F1270" s="516">
        <f t="shared" si="60"/>
        <v>0.80566172045454554</v>
      </c>
    </row>
    <row r="1271" spans="1:6" ht="24" customHeight="1">
      <c r="A1271" s="451" t="s">
        <v>641</v>
      </c>
      <c r="B1271" s="452" t="s">
        <v>642</v>
      </c>
      <c r="C1271" s="453" t="s">
        <v>627</v>
      </c>
      <c r="D1271" s="516">
        <v>0.33</v>
      </c>
      <c r="E1271" s="516">
        <v>19.28</v>
      </c>
      <c r="F1271" s="516">
        <f t="shared" si="60"/>
        <v>6.3624000000000009</v>
      </c>
    </row>
    <row r="1272" spans="1:6" ht="12" customHeight="1">
      <c r="A1272" s="500"/>
      <c r="B1272" s="501"/>
      <c r="C1272" s="501"/>
      <c r="D1272" s="501"/>
      <c r="E1272" s="450"/>
      <c r="F1272" s="450"/>
    </row>
    <row r="1273" spans="1:6" ht="12" customHeight="1" thickBot="1">
      <c r="A1273" s="456"/>
      <c r="B1273" s="522"/>
      <c r="C1273" s="458"/>
      <c r="D1273" s="459"/>
      <c r="E1273" s="460"/>
      <c r="F1273" s="460"/>
    </row>
    <row r="1274" spans="1:6" ht="11.25" customHeight="1">
      <c r="A1274" s="461"/>
      <c r="B1274" s="462"/>
      <c r="C1274" s="463" t="s">
        <v>64</v>
      </c>
      <c r="D1274" s="464"/>
      <c r="E1274" s="465"/>
      <c r="F1274" s="466">
        <f>SUM(F1271:F1272)</f>
        <v>6.3624000000000009</v>
      </c>
    </row>
    <row r="1275" spans="1:6" ht="11.25" customHeight="1">
      <c r="A1275" s="461"/>
      <c r="B1275" s="467"/>
      <c r="C1275" s="468" t="s">
        <v>68</v>
      </c>
      <c r="D1275" s="469"/>
      <c r="E1275" s="470"/>
      <c r="F1275" s="471">
        <f>SUM(F1269:F1270)</f>
        <v>3.6655263899545449</v>
      </c>
    </row>
    <row r="1276" spans="1:6" ht="11.25" customHeight="1">
      <c r="A1276" s="461"/>
      <c r="B1276" s="467"/>
      <c r="C1276" s="472" t="s">
        <v>72</v>
      </c>
      <c r="D1276" s="469"/>
      <c r="E1276" s="473">
        <f>INSUMOS!$C$10</f>
        <v>0.87849999999999995</v>
      </c>
      <c r="F1276" s="471"/>
    </row>
    <row r="1277" spans="1:6" ht="11.25" customHeight="1">
      <c r="A1277" s="474"/>
      <c r="B1277" s="475"/>
      <c r="C1277" s="476" t="s">
        <v>76</v>
      </c>
      <c r="D1277" s="477"/>
      <c r="E1277" s="478"/>
      <c r="F1277" s="479">
        <f>SUM(F1274:F1276)</f>
        <v>10.027926389954546</v>
      </c>
    </row>
    <row r="1278" spans="1:6" ht="11.25" customHeight="1">
      <c r="A1278" s="461"/>
      <c r="B1278" s="467"/>
      <c r="C1278" s="468" t="s">
        <v>9</v>
      </c>
      <c r="D1278" s="469"/>
      <c r="E1278" s="473">
        <f>INSUMOS!$C$11</f>
        <v>0.2487</v>
      </c>
      <c r="F1278" s="471">
        <f>E1278*F1277</f>
        <v>2.4939452931816954</v>
      </c>
    </row>
    <row r="1279" spans="1:6" ht="11.25" customHeight="1" thickBot="1">
      <c r="A1279" s="461"/>
      <c r="B1279" s="480"/>
      <c r="C1279" s="481" t="s">
        <v>83</v>
      </c>
      <c r="D1279" s="482"/>
      <c r="E1279" s="483"/>
      <c r="F1279" s="484">
        <f>ROUND(SUM(F1277:F1278),2)</f>
        <v>12.52</v>
      </c>
    </row>
    <row r="1280" spans="1:6" ht="11.25" customHeight="1">
      <c r="A1280" s="523"/>
      <c r="B1280" s="524"/>
      <c r="C1280" s="525"/>
      <c r="D1280" s="526"/>
      <c r="E1280" s="527"/>
      <c r="F1280" s="527"/>
    </row>
    <row r="1281" spans="1:6" s="236" customFormat="1" ht="11.25" customHeight="1">
      <c r="A1281" s="90"/>
      <c r="B1281" s="85"/>
      <c r="C1281" s="334"/>
      <c r="D1281" s="88"/>
      <c r="E1281" s="89"/>
      <c r="F1281" s="89"/>
    </row>
    <row r="1282" spans="1:6" ht="11.25" customHeight="1">
      <c r="A1282" s="90"/>
      <c r="B1282" s="85"/>
      <c r="C1282" s="334"/>
      <c r="D1282" s="88"/>
      <c r="E1282" s="89"/>
      <c r="F1282" s="89"/>
    </row>
    <row r="1283" spans="1:6" ht="11.25" customHeight="1" thickBot="1">
      <c r="A1283" s="90"/>
      <c r="B1283" s="85"/>
      <c r="C1283" s="334"/>
      <c r="D1283" s="88"/>
      <c r="E1283" s="89"/>
      <c r="F1283" s="89"/>
    </row>
    <row r="1284" spans="1:6" ht="42.75" customHeight="1">
      <c r="A1284" s="485" t="s">
        <v>747</v>
      </c>
      <c r="B1284" s="486">
        <v>88494</v>
      </c>
      <c r="C1284" s="513"/>
      <c r="D1284" s="514"/>
      <c r="E1284" s="465"/>
      <c r="F1284" s="515" t="s">
        <v>38</v>
      </c>
    </row>
    <row r="1285" spans="1:6" ht="25.5" customHeight="1">
      <c r="A1285" s="451" t="s">
        <v>623</v>
      </c>
      <c r="B1285" s="452">
        <v>88310</v>
      </c>
      <c r="C1285" s="453" t="s">
        <v>249</v>
      </c>
      <c r="D1285" s="516">
        <v>0.312</v>
      </c>
      <c r="E1285" s="111">
        <f>$F$1411</f>
        <v>15.293393954545452</v>
      </c>
      <c r="F1285" s="498">
        <f t="shared" ref="F1285:F1288" si="61">D1285*E1285</f>
        <v>4.7715389138181807</v>
      </c>
    </row>
    <row r="1286" spans="1:6" ht="22.5" customHeight="1">
      <c r="A1286" s="451" t="s">
        <v>254</v>
      </c>
      <c r="B1286" s="452" t="s">
        <v>359</v>
      </c>
      <c r="C1286" s="453" t="s">
        <v>249</v>
      </c>
      <c r="D1286" s="516">
        <v>0.114</v>
      </c>
      <c r="E1286" s="439">
        <f>$F$1394</f>
        <v>11.676256818181818</v>
      </c>
      <c r="F1286" s="498">
        <f t="shared" si="61"/>
        <v>1.3310932772727273</v>
      </c>
    </row>
    <row r="1287" spans="1:6" ht="24" customHeight="1">
      <c r="A1287" s="451" t="s">
        <v>633</v>
      </c>
      <c r="B1287" s="452" t="s">
        <v>634</v>
      </c>
      <c r="C1287" s="453" t="s">
        <v>551</v>
      </c>
      <c r="D1287" s="516">
        <v>0.06</v>
      </c>
      <c r="E1287" s="498">
        <v>0.48</v>
      </c>
      <c r="F1287" s="498">
        <f t="shared" si="61"/>
        <v>2.8799999999999999E-2</v>
      </c>
    </row>
    <row r="1288" spans="1:6" ht="24" customHeight="1">
      <c r="A1288" s="451" t="s">
        <v>643</v>
      </c>
      <c r="B1288" s="452" t="s">
        <v>644</v>
      </c>
      <c r="C1288" s="453" t="s">
        <v>261</v>
      </c>
      <c r="D1288" s="516">
        <v>0.78200000000000003</v>
      </c>
      <c r="E1288" s="498">
        <v>5.94</v>
      </c>
      <c r="F1288" s="498">
        <f t="shared" si="61"/>
        <v>4.6450800000000001</v>
      </c>
    </row>
    <row r="1289" spans="1:6" ht="11.25" customHeight="1" thickBot="1">
      <c r="A1289" s="488"/>
      <c r="B1289" s="503"/>
      <c r="C1289" s="504"/>
      <c r="D1289" s="505"/>
      <c r="E1289" s="506"/>
      <c r="F1289" s="506"/>
    </row>
    <row r="1290" spans="1:6" ht="11.25" customHeight="1">
      <c r="A1290" s="461"/>
      <c r="B1290" s="462"/>
      <c r="C1290" s="517" t="s">
        <v>64</v>
      </c>
      <c r="D1290" s="464"/>
      <c r="E1290" s="465"/>
      <c r="F1290" s="466">
        <f>SUM(F1287:F1288)</f>
        <v>4.6738800000000005</v>
      </c>
    </row>
    <row r="1291" spans="1:6" ht="11.25" customHeight="1">
      <c r="A1291" s="461"/>
      <c r="B1291" s="467"/>
      <c r="C1291" s="518" t="s">
        <v>68</v>
      </c>
      <c r="D1291" s="469"/>
      <c r="E1291" s="470"/>
      <c r="F1291" s="471">
        <f>SUM(F1285:F1286)</f>
        <v>6.1026321910909083</v>
      </c>
    </row>
    <row r="1292" spans="1:6" ht="11.25" customHeight="1">
      <c r="A1292" s="461"/>
      <c r="B1292" s="467"/>
      <c r="C1292" s="519" t="s">
        <v>72</v>
      </c>
      <c r="D1292" s="469"/>
      <c r="E1292" s="473">
        <f>INSUMOS!$C$10</f>
        <v>0.87849999999999995</v>
      </c>
      <c r="F1292" s="471"/>
    </row>
    <row r="1293" spans="1:6" ht="11.25" customHeight="1">
      <c r="A1293" s="474"/>
      <c r="B1293" s="475"/>
      <c r="C1293" s="520" t="s">
        <v>76</v>
      </c>
      <c r="D1293" s="477"/>
      <c r="E1293" s="478"/>
      <c r="F1293" s="479">
        <f>SUM(F1290:F1292)</f>
        <v>10.776512191090909</v>
      </c>
    </row>
    <row r="1294" spans="1:6" ht="11.25" customHeight="1">
      <c r="A1294" s="461"/>
      <c r="B1294" s="467"/>
      <c r="C1294" s="518" t="s">
        <v>9</v>
      </c>
      <c r="D1294" s="469"/>
      <c r="E1294" s="473">
        <f>INSUMOS!$C$11</f>
        <v>0.2487</v>
      </c>
      <c r="F1294" s="471">
        <f>E1294*F1293</f>
        <v>2.680118581924309</v>
      </c>
    </row>
    <row r="1295" spans="1:6" ht="11.25" customHeight="1" thickBot="1">
      <c r="A1295" s="461"/>
      <c r="B1295" s="480"/>
      <c r="C1295" s="521" t="s">
        <v>83</v>
      </c>
      <c r="D1295" s="482"/>
      <c r="E1295" s="483"/>
      <c r="F1295" s="484">
        <f>ROUND(SUM(F1293:F1294),2)</f>
        <v>13.46</v>
      </c>
    </row>
    <row r="1296" spans="1:6" ht="11.25" customHeight="1">
      <c r="A1296" s="90"/>
      <c r="B1296" s="85"/>
      <c r="C1296" s="334"/>
      <c r="D1296" s="88"/>
      <c r="E1296" s="89"/>
      <c r="F1296" s="89"/>
    </row>
    <row r="1297" spans="1:6" s="748" customFormat="1" ht="11.25" customHeight="1">
      <c r="A1297" s="90"/>
      <c r="B1297" s="85"/>
      <c r="C1297" s="334"/>
      <c r="D1297" s="88"/>
      <c r="E1297" s="89"/>
      <c r="F1297" s="89"/>
    </row>
    <row r="1298" spans="1:6" s="748" customFormat="1" ht="32.25" customHeight="1">
      <c r="A1298" s="175" t="s">
        <v>1128</v>
      </c>
      <c r="B1298" s="171" t="s">
        <v>1127</v>
      </c>
      <c r="C1298" s="357"/>
      <c r="D1298" s="173"/>
      <c r="E1298" s="749"/>
      <c r="F1298" s="176" t="s">
        <v>710</v>
      </c>
    </row>
    <row r="1299" spans="1:6" s="748" customFormat="1" ht="24" customHeight="1">
      <c r="A1299" s="745" t="s">
        <v>1135</v>
      </c>
      <c r="B1299" s="746">
        <v>88310</v>
      </c>
      <c r="C1299" s="750" t="s">
        <v>137</v>
      </c>
      <c r="D1299" s="790">
        <v>0.83499999999999996</v>
      </c>
      <c r="E1299" s="111">
        <f>$F$1411</f>
        <v>15.293393954545452</v>
      </c>
      <c r="F1299" s="749">
        <f t="shared" ref="F1299:F1305" si="62">D1299*E1299</f>
        <v>12.769983952045452</v>
      </c>
    </row>
    <row r="1300" spans="1:6" s="748" customFormat="1" ht="20.25" customHeight="1">
      <c r="A1300" s="745" t="s">
        <v>1078</v>
      </c>
      <c r="B1300" s="746" t="s">
        <v>359</v>
      </c>
      <c r="C1300" s="750" t="s">
        <v>137</v>
      </c>
      <c r="D1300" s="790">
        <v>2.1</v>
      </c>
      <c r="E1300" s="188">
        <f>$F$1394</f>
        <v>11.676256818181818</v>
      </c>
      <c r="F1300" s="749">
        <f t="shared" si="62"/>
        <v>24.520139318181819</v>
      </c>
    </row>
    <row r="1301" spans="1:6" s="748" customFormat="1" ht="20.25" customHeight="1">
      <c r="A1301" s="745" t="s">
        <v>1136</v>
      </c>
      <c r="B1301" s="746">
        <v>88310</v>
      </c>
      <c r="C1301" s="750" t="s">
        <v>137</v>
      </c>
      <c r="D1301" s="790">
        <v>0.75</v>
      </c>
      <c r="E1301" s="188">
        <f>E1299</f>
        <v>15.293393954545452</v>
      </c>
      <c r="F1301" s="749">
        <f t="shared" si="62"/>
        <v>11.47004546590909</v>
      </c>
    </row>
    <row r="1302" spans="1:6" s="748" customFormat="1" ht="19.5" customHeight="1">
      <c r="A1302" s="745" t="s">
        <v>1130</v>
      </c>
      <c r="B1302" s="746" t="s">
        <v>1129</v>
      </c>
      <c r="C1302" s="791" t="s">
        <v>19</v>
      </c>
      <c r="D1302" s="792">
        <v>9.4999999999999998E-3</v>
      </c>
      <c r="E1302" s="792">
        <v>58.45</v>
      </c>
      <c r="F1302" s="749">
        <f t="shared" si="62"/>
        <v>0.55527499999999996</v>
      </c>
    </row>
    <row r="1303" spans="1:6" s="748" customFormat="1" ht="24" customHeight="1">
      <c r="A1303" s="745" t="s">
        <v>1132</v>
      </c>
      <c r="B1303" s="746" t="s">
        <v>1131</v>
      </c>
      <c r="C1303" s="791" t="s">
        <v>164</v>
      </c>
      <c r="D1303" s="792">
        <v>0.13500000000000001</v>
      </c>
      <c r="E1303" s="792">
        <v>43.14</v>
      </c>
      <c r="F1303" s="749">
        <f t="shared" si="62"/>
        <v>5.8239000000000001</v>
      </c>
    </row>
    <row r="1304" spans="1:6" s="748" customFormat="1" ht="24" customHeight="1">
      <c r="A1304" s="745" t="s">
        <v>1134</v>
      </c>
      <c r="B1304" s="746" t="s">
        <v>1133</v>
      </c>
      <c r="C1304" s="791" t="s">
        <v>19</v>
      </c>
      <c r="D1304" s="792">
        <v>0.25</v>
      </c>
      <c r="E1304" s="792">
        <v>13.21</v>
      </c>
      <c r="F1304" s="749">
        <f t="shared" si="62"/>
        <v>3.3025000000000002</v>
      </c>
    </row>
    <row r="1305" spans="1:6" s="748" customFormat="1" ht="24" customHeight="1" thickBot="1">
      <c r="A1305" s="745" t="s">
        <v>1138</v>
      </c>
      <c r="B1305" s="793" t="s">
        <v>1137</v>
      </c>
      <c r="C1305" s="794" t="s">
        <v>58</v>
      </c>
      <c r="D1305" s="795">
        <v>7</v>
      </c>
      <c r="E1305" s="756">
        <v>2.41</v>
      </c>
      <c r="F1305" s="756">
        <f t="shared" si="62"/>
        <v>16.87</v>
      </c>
    </row>
    <row r="1306" spans="1:6" s="748" customFormat="1" ht="11.25" customHeight="1">
      <c r="A1306" s="757"/>
      <c r="B1306" s="758"/>
      <c r="C1306" s="759"/>
      <c r="D1306" s="796"/>
      <c r="E1306" s="761"/>
      <c r="F1306" s="762"/>
    </row>
    <row r="1307" spans="1:6" s="748" customFormat="1" ht="11.25" customHeight="1">
      <c r="A1307" s="757"/>
      <c r="B1307" s="763"/>
      <c r="C1307" s="764" t="s">
        <v>64</v>
      </c>
      <c r="D1307" s="765"/>
      <c r="E1307" s="766"/>
      <c r="F1307" s="767">
        <f>SUM(F1302:F1305)</f>
        <v>26.551675000000003</v>
      </c>
    </row>
    <row r="1308" spans="1:6" s="748" customFormat="1" ht="11.25" customHeight="1">
      <c r="A1308" s="757"/>
      <c r="B1308" s="763"/>
      <c r="C1308" s="764" t="s">
        <v>68</v>
      </c>
      <c r="D1308" s="765"/>
      <c r="E1308" s="766"/>
      <c r="F1308" s="767">
        <f>SUM(F1299:F1301)</f>
        <v>48.760168736136357</v>
      </c>
    </row>
    <row r="1309" spans="1:6" s="748" customFormat="1" ht="11.25" customHeight="1">
      <c r="A1309" s="757"/>
      <c r="B1309" s="763"/>
      <c r="C1309" s="768" t="s">
        <v>72</v>
      </c>
      <c r="D1309" s="765"/>
      <c r="E1309" s="769">
        <f>INSUMOS!$C$10</f>
        <v>0.87849999999999995</v>
      </c>
      <c r="F1309" s="767"/>
    </row>
    <row r="1310" spans="1:6" s="748" customFormat="1" ht="11.25" customHeight="1">
      <c r="A1310" s="770"/>
      <c r="B1310" s="771"/>
      <c r="C1310" s="374" t="s">
        <v>76</v>
      </c>
      <c r="D1310" s="165"/>
      <c r="E1310" s="166"/>
      <c r="F1310" s="263">
        <f>SUM(F1307:F1309)</f>
        <v>75.311843736136353</v>
      </c>
    </row>
    <row r="1311" spans="1:6" s="748" customFormat="1" ht="11.25" customHeight="1">
      <c r="A1311" s="757"/>
      <c r="B1311" s="763"/>
      <c r="C1311" s="764" t="s">
        <v>9</v>
      </c>
      <c r="D1311" s="765"/>
      <c r="E1311" s="769">
        <f>INSUMOS!$C$11</f>
        <v>0.2487</v>
      </c>
      <c r="F1311" s="767">
        <f>E1311*F1310</f>
        <v>18.730055537177112</v>
      </c>
    </row>
    <row r="1312" spans="1:6" s="748" customFormat="1" ht="11.25" customHeight="1" thickBot="1">
      <c r="A1312" s="757"/>
      <c r="B1312" s="772"/>
      <c r="C1312" s="404" t="s">
        <v>83</v>
      </c>
      <c r="D1312" s="264"/>
      <c r="E1312" s="265"/>
      <c r="F1312" s="266">
        <f>ROUND(SUM(F1310:F1311),2)</f>
        <v>94.04</v>
      </c>
    </row>
    <row r="1313" spans="1:6" s="748" customFormat="1" ht="11.25" customHeight="1">
      <c r="A1313" s="90"/>
      <c r="B1313" s="85"/>
      <c r="C1313" s="334"/>
      <c r="D1313" s="88"/>
      <c r="E1313" s="89"/>
      <c r="F1313" s="89"/>
    </row>
    <row r="1314" spans="1:6" s="748" customFormat="1" ht="11.25" customHeight="1">
      <c r="A1314" s="90"/>
      <c r="B1314" s="85"/>
      <c r="C1314" s="334"/>
      <c r="D1314" s="88"/>
      <c r="E1314" s="89"/>
      <c r="F1314" s="89"/>
    </row>
    <row r="1315" spans="1:6" s="748" customFormat="1" ht="11.25" customHeight="1">
      <c r="A1315" s="90"/>
      <c r="B1315" s="85"/>
      <c r="C1315" s="334"/>
      <c r="D1315" s="88"/>
      <c r="E1315" s="89"/>
      <c r="F1315" s="89"/>
    </row>
    <row r="1316" spans="1:6" s="748" customFormat="1" ht="43.5" customHeight="1">
      <c r="A1316" s="175" t="s">
        <v>1139</v>
      </c>
      <c r="B1316" s="171" t="s">
        <v>1127</v>
      </c>
      <c r="C1316" s="357"/>
      <c r="D1316" s="173"/>
      <c r="E1316" s="749"/>
      <c r="F1316" s="176" t="s">
        <v>710</v>
      </c>
    </row>
    <row r="1317" spans="1:6" s="748" customFormat="1" ht="20.25" customHeight="1">
      <c r="A1317" s="745" t="s">
        <v>1135</v>
      </c>
      <c r="B1317" s="746">
        <v>88310</v>
      </c>
      <c r="C1317" s="750" t="s">
        <v>137</v>
      </c>
      <c r="D1317" s="790">
        <v>0.3</v>
      </c>
      <c r="E1317" s="111">
        <f>$F$1411</f>
        <v>15.293393954545452</v>
      </c>
      <c r="F1317" s="749">
        <f t="shared" ref="F1317:F1326" si="63">D1317*E1317</f>
        <v>4.5880181863636356</v>
      </c>
    </row>
    <row r="1318" spans="1:6" s="748" customFormat="1" ht="26.25" customHeight="1">
      <c r="A1318" s="745" t="s">
        <v>1078</v>
      </c>
      <c r="B1318" s="746" t="s">
        <v>359</v>
      </c>
      <c r="C1318" s="750" t="s">
        <v>137</v>
      </c>
      <c r="D1318" s="790">
        <v>0.3</v>
      </c>
      <c r="E1318" s="188">
        <f>$F$1394</f>
        <v>11.676256818181818</v>
      </c>
      <c r="F1318" s="749">
        <f t="shared" si="63"/>
        <v>3.5028770454545453</v>
      </c>
    </row>
    <row r="1319" spans="1:6" s="748" customFormat="1" ht="19.5" customHeight="1">
      <c r="A1319" s="745" t="s">
        <v>1140</v>
      </c>
      <c r="B1319" s="746" t="s">
        <v>1141</v>
      </c>
      <c r="C1319" s="750" t="s">
        <v>164</v>
      </c>
      <c r="D1319" s="790">
        <v>0.06</v>
      </c>
      <c r="E1319" s="188">
        <v>43.14</v>
      </c>
      <c r="F1319" s="749">
        <f t="shared" si="63"/>
        <v>2.5884</v>
      </c>
    </row>
    <row r="1320" spans="1:6" s="748" customFormat="1" ht="21" customHeight="1">
      <c r="A1320" s="745" t="s">
        <v>1130</v>
      </c>
      <c r="B1320" s="746" t="s">
        <v>1129</v>
      </c>
      <c r="C1320" s="791" t="s">
        <v>19</v>
      </c>
      <c r="D1320" s="792">
        <v>9.4999999999999998E-3</v>
      </c>
      <c r="E1320" s="792">
        <v>58.45</v>
      </c>
      <c r="F1320" s="749">
        <f t="shared" si="63"/>
        <v>0.55527499999999996</v>
      </c>
    </row>
    <row r="1321" spans="1:6" s="748" customFormat="1" ht="20.25" customHeight="1">
      <c r="A1321" s="745" t="s">
        <v>1132</v>
      </c>
      <c r="B1321" s="746" t="s">
        <v>1131</v>
      </c>
      <c r="C1321" s="791" t="s">
        <v>164</v>
      </c>
      <c r="D1321" s="792">
        <v>2.3E-2</v>
      </c>
      <c r="E1321" s="792">
        <v>43.14</v>
      </c>
      <c r="F1321" s="749">
        <f t="shared" si="63"/>
        <v>0.99221999999999999</v>
      </c>
    </row>
    <row r="1322" spans="1:6" s="748" customFormat="1" ht="22.5" customHeight="1">
      <c r="A1322" s="745" t="s">
        <v>1134</v>
      </c>
      <c r="B1322" s="746" t="s">
        <v>1133</v>
      </c>
      <c r="C1322" s="791" t="s">
        <v>19</v>
      </c>
      <c r="D1322" s="792">
        <v>0.05</v>
      </c>
      <c r="E1322" s="792">
        <v>13.21</v>
      </c>
      <c r="F1322" s="749">
        <f t="shared" si="63"/>
        <v>0.66050000000000009</v>
      </c>
    </row>
    <row r="1323" spans="1:6" s="748" customFormat="1" ht="28.5" customHeight="1">
      <c r="A1323" s="745" t="s">
        <v>1142</v>
      </c>
      <c r="B1323" s="799" t="s">
        <v>1144</v>
      </c>
      <c r="C1323" s="797" t="s">
        <v>210</v>
      </c>
      <c r="D1323" s="798">
        <v>3</v>
      </c>
      <c r="E1323" s="798">
        <v>1.85</v>
      </c>
      <c r="F1323" s="756">
        <f t="shared" si="63"/>
        <v>5.5500000000000007</v>
      </c>
    </row>
    <row r="1324" spans="1:6" s="748" customFormat="1" ht="28.5" customHeight="1">
      <c r="A1324" s="745" t="s">
        <v>1143</v>
      </c>
      <c r="B1324" s="799" t="s">
        <v>1145</v>
      </c>
      <c r="C1324" s="797" t="s">
        <v>210</v>
      </c>
      <c r="D1324" s="798">
        <v>1</v>
      </c>
      <c r="E1324" s="798">
        <v>4.2</v>
      </c>
      <c r="F1324" s="756">
        <f t="shared" si="63"/>
        <v>4.2</v>
      </c>
    </row>
    <row r="1325" spans="1:6" s="748" customFormat="1" ht="28.5" customHeight="1">
      <c r="A1325" s="745" t="s">
        <v>715</v>
      </c>
      <c r="B1325" s="799" t="s">
        <v>713</v>
      </c>
      <c r="C1325" s="797" t="s">
        <v>210</v>
      </c>
      <c r="D1325" s="798">
        <v>0.2</v>
      </c>
      <c r="E1325" s="798">
        <v>0.38</v>
      </c>
      <c r="F1325" s="756">
        <f t="shared" si="63"/>
        <v>7.6000000000000012E-2</v>
      </c>
    </row>
    <row r="1326" spans="1:6" s="748" customFormat="1" ht="23.25" customHeight="1" thickBot="1">
      <c r="A1326" s="745" t="s">
        <v>1138</v>
      </c>
      <c r="B1326" s="793" t="s">
        <v>1137</v>
      </c>
      <c r="C1326" s="794" t="s">
        <v>58</v>
      </c>
      <c r="D1326" s="795">
        <v>8</v>
      </c>
      <c r="E1326" s="756">
        <v>5.32</v>
      </c>
      <c r="F1326" s="756">
        <f t="shared" si="63"/>
        <v>42.56</v>
      </c>
    </row>
    <row r="1327" spans="1:6" s="748" customFormat="1" ht="11.25" customHeight="1">
      <c r="A1327" s="757"/>
      <c r="B1327" s="758"/>
      <c r="C1327" s="759"/>
      <c r="D1327" s="796"/>
      <c r="E1327" s="761"/>
      <c r="F1327" s="762"/>
    </row>
    <row r="1328" spans="1:6" s="748" customFormat="1" ht="11.25" customHeight="1">
      <c r="A1328" s="757"/>
      <c r="B1328" s="763"/>
      <c r="C1328" s="764" t="s">
        <v>64</v>
      </c>
      <c r="D1328" s="765"/>
      <c r="E1328" s="766"/>
      <c r="F1328" s="767">
        <f>SUM(F1319:F1326)</f>
        <v>57.182395</v>
      </c>
    </row>
    <row r="1329" spans="1:6" s="748" customFormat="1" ht="11.25" customHeight="1">
      <c r="A1329" s="757"/>
      <c r="B1329" s="763"/>
      <c r="C1329" s="764" t="s">
        <v>68</v>
      </c>
      <c r="D1329" s="765"/>
      <c r="E1329" s="766"/>
      <c r="F1329" s="767">
        <f>SUM(F1317:F1318)</f>
        <v>8.0908952318181804</v>
      </c>
    </row>
    <row r="1330" spans="1:6" s="748" customFormat="1" ht="11.25" customHeight="1">
      <c r="A1330" s="757"/>
      <c r="B1330" s="763"/>
      <c r="C1330" s="768" t="s">
        <v>72</v>
      </c>
      <c r="D1330" s="765"/>
      <c r="E1330" s="769">
        <f>INSUMOS!$C$10</f>
        <v>0.87849999999999995</v>
      </c>
      <c r="F1330" s="767"/>
    </row>
    <row r="1331" spans="1:6" s="748" customFormat="1" ht="11.25" customHeight="1">
      <c r="A1331" s="770"/>
      <c r="B1331" s="771"/>
      <c r="C1331" s="374" t="s">
        <v>76</v>
      </c>
      <c r="D1331" s="165"/>
      <c r="E1331" s="166"/>
      <c r="F1331" s="263">
        <f>SUM(F1328:F1330)</f>
        <v>65.27329023181818</v>
      </c>
    </row>
    <row r="1332" spans="1:6" s="748" customFormat="1" ht="11.25" customHeight="1">
      <c r="A1332" s="757"/>
      <c r="B1332" s="763"/>
      <c r="C1332" s="764" t="s">
        <v>9</v>
      </c>
      <c r="D1332" s="765"/>
      <c r="E1332" s="769">
        <f>INSUMOS!$C$11</f>
        <v>0.2487</v>
      </c>
      <c r="F1332" s="767">
        <f>E1332*F1331</f>
        <v>16.23346728065318</v>
      </c>
    </row>
    <row r="1333" spans="1:6" s="748" customFormat="1" ht="11.25" customHeight="1" thickBot="1">
      <c r="A1333" s="757"/>
      <c r="B1333" s="772"/>
      <c r="C1333" s="404" t="s">
        <v>83</v>
      </c>
      <c r="D1333" s="264"/>
      <c r="E1333" s="265"/>
      <c r="F1333" s="266">
        <f>ROUND(SUM(F1331:F1332),2)</f>
        <v>81.510000000000005</v>
      </c>
    </row>
    <row r="1334" spans="1:6" s="748" customFormat="1" ht="11.25" customHeight="1">
      <c r="A1334" s="90"/>
      <c r="B1334" s="85"/>
      <c r="C1334" s="334"/>
      <c r="D1334" s="88"/>
      <c r="E1334" s="89"/>
      <c r="F1334" s="89"/>
    </row>
    <row r="1335" spans="1:6" s="657" customFormat="1" ht="11.25" customHeight="1">
      <c r="A1335" s="90"/>
      <c r="B1335" s="85"/>
      <c r="C1335" s="334"/>
      <c r="D1335" s="88"/>
      <c r="E1335" s="89"/>
      <c r="F1335" s="89"/>
    </row>
    <row r="1336" spans="1:6" s="657" customFormat="1" ht="11.25" customHeight="1">
      <c r="A1336" s="90"/>
      <c r="B1336" s="85"/>
      <c r="C1336" s="334"/>
      <c r="D1336" s="88"/>
      <c r="E1336" s="89"/>
      <c r="F1336" s="89"/>
    </row>
    <row r="1337" spans="1:6" s="657" customFormat="1" ht="11.25" customHeight="1" thickBot="1">
      <c r="A1337" s="90"/>
      <c r="B1337" s="85"/>
      <c r="C1337" s="334"/>
      <c r="D1337" s="88"/>
      <c r="E1337" s="89"/>
      <c r="F1337" s="89"/>
    </row>
    <row r="1338" spans="1:6" s="657" customFormat="1" ht="47.25" customHeight="1">
      <c r="A1338" s="658" t="s">
        <v>1035</v>
      </c>
      <c r="B1338" s="659" t="s">
        <v>1036</v>
      </c>
      <c r="C1338" s="367"/>
      <c r="D1338" s="157"/>
      <c r="E1338" s="167"/>
      <c r="F1338" s="191" t="s">
        <v>44</v>
      </c>
    </row>
    <row r="1339" spans="1:6" s="657" customFormat="1" ht="12.75">
      <c r="A1339" s="555" t="s">
        <v>1037</v>
      </c>
      <c r="B1339" s="555" t="s">
        <v>1041</v>
      </c>
      <c r="C1339" s="554" t="s">
        <v>44</v>
      </c>
      <c r="D1339" s="660">
        <v>1.1279999999999999</v>
      </c>
      <c r="E1339" s="556">
        <v>1.38</v>
      </c>
      <c r="F1339" s="169">
        <f t="shared" ref="F1339:F1346" si="64">D1339*E1339</f>
        <v>1.5566399999999998</v>
      </c>
    </row>
    <row r="1340" spans="1:6" s="657" customFormat="1" ht="25.5">
      <c r="A1340" s="555" t="s">
        <v>1038</v>
      </c>
      <c r="B1340" s="555" t="s">
        <v>1042</v>
      </c>
      <c r="C1340" s="554" t="s">
        <v>58</v>
      </c>
      <c r="D1340" s="660">
        <v>0.25</v>
      </c>
      <c r="E1340" s="556">
        <v>7.31</v>
      </c>
      <c r="F1340" s="169">
        <f t="shared" si="64"/>
        <v>1.8274999999999999</v>
      </c>
    </row>
    <row r="1341" spans="1:6" s="657" customFormat="1" ht="25.5">
      <c r="A1341" s="555" t="s">
        <v>861</v>
      </c>
      <c r="B1341" s="555" t="s">
        <v>867</v>
      </c>
      <c r="C1341" s="554" t="s">
        <v>58</v>
      </c>
      <c r="D1341" s="660">
        <v>0.2</v>
      </c>
      <c r="E1341" s="556">
        <v>0.89</v>
      </c>
      <c r="F1341" s="169">
        <f t="shared" si="64"/>
        <v>0.17800000000000002</v>
      </c>
    </row>
    <row r="1342" spans="1:6" s="657" customFormat="1" ht="38.25">
      <c r="A1342" s="555" t="s">
        <v>1039</v>
      </c>
      <c r="B1342" s="555" t="s">
        <v>1043</v>
      </c>
      <c r="C1342" s="554" t="s">
        <v>44</v>
      </c>
      <c r="D1342" s="660">
        <v>1.11124</v>
      </c>
      <c r="E1342" s="556">
        <v>18.37</v>
      </c>
      <c r="F1342" s="169">
        <f t="shared" si="64"/>
        <v>20.4134788</v>
      </c>
    </row>
    <row r="1343" spans="1:6" s="657" customFormat="1" ht="12.75">
      <c r="A1343" s="555" t="s">
        <v>904</v>
      </c>
      <c r="B1343" s="555" t="s">
        <v>907</v>
      </c>
      <c r="C1343" s="554" t="s">
        <v>137</v>
      </c>
      <c r="D1343" s="660">
        <v>0.25559999999999999</v>
      </c>
      <c r="E1343" s="556">
        <v>17.100000000000001</v>
      </c>
      <c r="F1343" s="169">
        <f t="shared" si="64"/>
        <v>4.3707600000000006</v>
      </c>
    </row>
    <row r="1344" spans="1:6" s="657" customFormat="1" ht="12.75">
      <c r="A1344" s="555" t="s">
        <v>840</v>
      </c>
      <c r="B1344" s="555" t="s">
        <v>661</v>
      </c>
      <c r="C1344" s="554" t="s">
        <v>137</v>
      </c>
      <c r="D1344" s="660">
        <v>0.33169999999999999</v>
      </c>
      <c r="E1344" s="111">
        <f>$F$1411</f>
        <v>15.293393954545452</v>
      </c>
      <c r="F1344" s="169">
        <f t="shared" si="64"/>
        <v>5.0728187747227267</v>
      </c>
    </row>
    <row r="1345" spans="1:13" s="657" customFormat="1" ht="12.75">
      <c r="A1345" s="555" t="s">
        <v>841</v>
      </c>
      <c r="B1345" s="555" t="s">
        <v>602</v>
      </c>
      <c r="C1345" s="554" t="s">
        <v>137</v>
      </c>
      <c r="D1345" s="660">
        <v>0.55730000000000002</v>
      </c>
      <c r="E1345" s="439">
        <f>$F$1394</f>
        <v>11.676256818181818</v>
      </c>
      <c r="F1345" s="169">
        <f t="shared" si="64"/>
        <v>6.5071779247727273</v>
      </c>
    </row>
    <row r="1346" spans="1:13" s="657" customFormat="1" ht="38.25">
      <c r="A1346" s="555" t="s">
        <v>1040</v>
      </c>
      <c r="B1346" s="555" t="s">
        <v>1044</v>
      </c>
      <c r="C1346" s="554" t="s">
        <v>751</v>
      </c>
      <c r="D1346" s="661">
        <v>0.12130000000000001</v>
      </c>
      <c r="E1346" s="556">
        <v>296.94</v>
      </c>
      <c r="F1346" s="169">
        <f t="shared" si="64"/>
        <v>36.018822</v>
      </c>
    </row>
    <row r="1347" spans="1:13" s="657" customFormat="1" ht="12.75">
      <c r="A1347" s="289"/>
      <c r="B1347" s="387"/>
      <c r="C1347" s="372" t="s">
        <v>64</v>
      </c>
      <c r="D1347" s="162"/>
      <c r="E1347" s="163"/>
      <c r="F1347" s="262">
        <f>SUM(F1340:F1344)</f>
        <v>31.862557574722729</v>
      </c>
    </row>
    <row r="1348" spans="1:13" s="657" customFormat="1" ht="12.75">
      <c r="A1348" s="290"/>
      <c r="B1348" s="387"/>
      <c r="C1348" s="372" t="s">
        <v>68</v>
      </c>
      <c r="D1348" s="162"/>
      <c r="E1348" s="163"/>
      <c r="F1348" s="262">
        <f>SUM(F1345:F1346)</f>
        <v>42.525999924772727</v>
      </c>
    </row>
    <row r="1349" spans="1:13" s="657" customFormat="1" ht="12.75">
      <c r="A1349" s="289"/>
      <c r="B1349" s="388"/>
      <c r="C1349" s="373" t="s">
        <v>72</v>
      </c>
      <c r="D1349" s="162"/>
      <c r="E1349" s="164">
        <f>INSUMOS!$C$10</f>
        <v>0.87849999999999995</v>
      </c>
      <c r="F1349" s="262"/>
    </row>
    <row r="1350" spans="1:13" s="657" customFormat="1" ht="12.75">
      <c r="A1350" s="289"/>
      <c r="B1350" s="387"/>
      <c r="C1350" s="374" t="s">
        <v>76</v>
      </c>
      <c r="D1350" s="165"/>
      <c r="E1350" s="166"/>
      <c r="F1350" s="263">
        <f>SUM(F1347:F1348)</f>
        <v>74.388557499495448</v>
      </c>
    </row>
    <row r="1351" spans="1:13" ht="12.75">
      <c r="A1351" s="289"/>
      <c r="B1351" s="387"/>
      <c r="C1351" s="374" t="s">
        <v>575</v>
      </c>
      <c r="D1351" s="165"/>
      <c r="E1351" s="166"/>
      <c r="F1351" s="263">
        <f>F1350/(1.5*0.6)</f>
        <v>82.653952777217171</v>
      </c>
    </row>
    <row r="1352" spans="1:13" ht="12.75">
      <c r="A1352" s="289"/>
      <c r="B1352" s="387"/>
      <c r="C1352" s="372" t="s">
        <v>9</v>
      </c>
      <c r="D1352" s="162"/>
      <c r="E1352" s="164">
        <f>INSUMOS!$C$11</f>
        <v>0.2487</v>
      </c>
      <c r="F1352" s="262">
        <f>E1352*F1350</f>
        <v>18.500434250124517</v>
      </c>
    </row>
    <row r="1353" spans="1:13" ht="11.25" customHeight="1" thickBot="1">
      <c r="A1353" s="90"/>
      <c r="B1353" s="389"/>
      <c r="C1353" s="404" t="s">
        <v>83</v>
      </c>
      <c r="D1353" s="264"/>
      <c r="E1353" s="265"/>
      <c r="F1353" s="266">
        <f>ROUND(SUM(F1350:F1352),2)</f>
        <v>175.54</v>
      </c>
    </row>
    <row r="1354" spans="1:13" s="657" customFormat="1" ht="11.25" customHeight="1">
      <c r="A1354" s="90"/>
      <c r="B1354" s="85"/>
      <c r="C1354" s="334"/>
      <c r="D1354" s="88"/>
      <c r="E1354" s="89"/>
      <c r="F1354" s="89"/>
    </row>
    <row r="1355" spans="1:13" s="748" customFormat="1" ht="11.25" customHeight="1">
      <c r="A1355" s="90"/>
      <c r="B1355" s="85"/>
      <c r="C1355" s="334"/>
      <c r="D1355" s="88"/>
      <c r="E1355" s="89"/>
      <c r="F1355" s="89"/>
    </row>
    <row r="1356" spans="1:13" s="748" customFormat="1" ht="11.25" customHeight="1" thickBot="1">
      <c r="A1356" s="90"/>
      <c r="B1356" s="85"/>
      <c r="C1356" s="334"/>
      <c r="D1356" s="88"/>
      <c r="E1356" s="89"/>
      <c r="F1356" s="89"/>
    </row>
    <row r="1357" spans="1:13" s="748" customFormat="1" ht="51.75" customHeight="1">
      <c r="A1357" s="658" t="s">
        <v>1161</v>
      </c>
      <c r="B1357" s="659" t="s">
        <v>1162</v>
      </c>
      <c r="C1357" s="367"/>
      <c r="D1357" s="157"/>
      <c r="E1357" s="167"/>
      <c r="F1357" s="191" t="s">
        <v>44</v>
      </c>
    </row>
    <row r="1358" spans="1:13" s="748" customFormat="1" ht="29.25" customHeight="1">
      <c r="A1358" s="731" t="s">
        <v>1149</v>
      </c>
      <c r="B1358" s="731" t="s">
        <v>1148</v>
      </c>
      <c r="C1358" s="788" t="s">
        <v>58</v>
      </c>
      <c r="D1358" s="789">
        <v>0.74450000000000005</v>
      </c>
      <c r="E1358" s="789">
        <v>3.94</v>
      </c>
      <c r="F1358" s="278">
        <f t="shared" ref="F1358:F1368" si="65">D1358*E1358</f>
        <v>2.9333300000000002</v>
      </c>
      <c r="G1358" s="788"/>
      <c r="H1358" s="731"/>
      <c r="I1358" s="731"/>
      <c r="J1358" s="788"/>
      <c r="K1358" s="789"/>
      <c r="L1358" s="789"/>
      <c r="M1358" s="789">
        <v>2.93</v>
      </c>
    </row>
    <row r="1359" spans="1:13" s="748" customFormat="1" ht="25.5" customHeight="1">
      <c r="A1359" s="737" t="s">
        <v>1151</v>
      </c>
      <c r="B1359" s="737" t="s">
        <v>1150</v>
      </c>
      <c r="C1359" s="738" t="s">
        <v>58</v>
      </c>
      <c r="D1359" s="739">
        <v>0.41249999999999998</v>
      </c>
      <c r="E1359" s="739">
        <v>9.07</v>
      </c>
      <c r="F1359" s="169">
        <f t="shared" si="65"/>
        <v>3.7413750000000001</v>
      </c>
      <c r="G1359" s="788"/>
      <c r="H1359" s="731"/>
      <c r="I1359" s="731"/>
      <c r="J1359" s="788"/>
      <c r="K1359" s="789"/>
      <c r="L1359" s="789"/>
      <c r="M1359" s="789">
        <v>3.74</v>
      </c>
    </row>
    <row r="1360" spans="1:13" s="748" customFormat="1" ht="21.75" customHeight="1">
      <c r="A1360" s="737" t="s">
        <v>1153</v>
      </c>
      <c r="B1360" s="737" t="s">
        <v>1152</v>
      </c>
      <c r="C1360" s="738" t="s">
        <v>164</v>
      </c>
      <c r="D1360" s="739">
        <v>2.5600000000000001E-2</v>
      </c>
      <c r="E1360" s="739">
        <v>17.920000000000002</v>
      </c>
      <c r="F1360" s="169">
        <f t="shared" si="65"/>
        <v>0.45875200000000005</v>
      </c>
      <c r="G1360" s="788"/>
      <c r="H1360" s="731"/>
      <c r="I1360" s="731"/>
      <c r="J1360" s="788"/>
      <c r="K1360" s="789"/>
      <c r="L1360" s="789"/>
      <c r="M1360" s="789">
        <v>0.46</v>
      </c>
    </row>
    <row r="1361" spans="1:13" s="748" customFormat="1" ht="22.5" customHeight="1">
      <c r="A1361" s="737" t="s">
        <v>1154</v>
      </c>
      <c r="B1361" s="737" t="s">
        <v>949</v>
      </c>
      <c r="C1361" s="738" t="s">
        <v>58</v>
      </c>
      <c r="D1361" s="739">
        <v>0.55000000000000004</v>
      </c>
      <c r="E1361" s="739">
        <v>7.32</v>
      </c>
      <c r="F1361" s="169">
        <f t="shared" si="65"/>
        <v>4.0260000000000007</v>
      </c>
      <c r="G1361" s="788"/>
      <c r="H1361" s="731"/>
      <c r="I1361" s="731"/>
      <c r="J1361" s="788"/>
      <c r="K1361" s="789"/>
      <c r="L1361" s="789"/>
      <c r="M1361" s="789">
        <v>4.03</v>
      </c>
    </row>
    <row r="1362" spans="1:13" s="748" customFormat="1" ht="19.5" customHeight="1">
      <c r="A1362" s="737" t="s">
        <v>1156</v>
      </c>
      <c r="B1362" s="737" t="s">
        <v>1155</v>
      </c>
      <c r="C1362" s="738" t="s">
        <v>19</v>
      </c>
      <c r="D1362" s="739">
        <v>0.111</v>
      </c>
      <c r="E1362" s="739">
        <v>10.56</v>
      </c>
      <c r="F1362" s="169">
        <f t="shared" si="65"/>
        <v>1.1721600000000001</v>
      </c>
      <c r="G1362" s="788"/>
      <c r="H1362" s="731"/>
      <c r="I1362" s="731"/>
      <c r="J1362" s="788"/>
      <c r="K1362" s="789"/>
      <c r="L1362" s="789"/>
      <c r="M1362" s="789">
        <v>1.17</v>
      </c>
    </row>
    <row r="1363" spans="1:13" s="748" customFormat="1" ht="24.75" customHeight="1">
      <c r="A1363" s="737" t="s">
        <v>871</v>
      </c>
      <c r="B1363" s="737" t="s">
        <v>873</v>
      </c>
      <c r="C1363" s="738" t="s">
        <v>875</v>
      </c>
      <c r="D1363" s="739">
        <v>3.8999999999999998E-3</v>
      </c>
      <c r="E1363" s="739">
        <v>20.420000000000002</v>
      </c>
      <c r="F1363" s="169">
        <f t="shared" si="65"/>
        <v>7.9638E-2</v>
      </c>
      <c r="G1363" s="788"/>
      <c r="H1363" s="731"/>
      <c r="I1363" s="731"/>
      <c r="J1363" s="788"/>
      <c r="K1363" s="789"/>
      <c r="L1363" s="789"/>
      <c r="M1363" s="789"/>
    </row>
    <row r="1364" spans="1:13" s="748" customFormat="1" ht="27" customHeight="1">
      <c r="A1364" s="737" t="s">
        <v>870</v>
      </c>
      <c r="B1364" s="737" t="s">
        <v>872</v>
      </c>
      <c r="C1364" s="738" t="s">
        <v>874</v>
      </c>
      <c r="D1364" s="739">
        <v>1.6799999999999999E-2</v>
      </c>
      <c r="E1364" s="739">
        <v>18.059999999999999</v>
      </c>
      <c r="F1364" s="169">
        <f t="shared" si="65"/>
        <v>0.30340799999999996</v>
      </c>
      <c r="G1364" s="788"/>
      <c r="H1364" s="731"/>
      <c r="I1364" s="731"/>
      <c r="J1364" s="788"/>
      <c r="K1364" s="789"/>
      <c r="L1364" s="789"/>
      <c r="M1364" s="789">
        <v>5.54</v>
      </c>
    </row>
    <row r="1365" spans="1:13" s="748" customFormat="1" ht="24.75" customHeight="1">
      <c r="A1365" s="737" t="s">
        <v>1158</v>
      </c>
      <c r="B1365" s="737" t="s">
        <v>1157</v>
      </c>
      <c r="C1365" s="738" t="s">
        <v>751</v>
      </c>
      <c r="D1365" s="739">
        <v>4.5999999999999999E-3</v>
      </c>
      <c r="E1365" s="739">
        <v>364.62</v>
      </c>
      <c r="F1365" s="169">
        <f t="shared" si="65"/>
        <v>1.677252</v>
      </c>
      <c r="G1365" s="788"/>
      <c r="H1365" s="731"/>
      <c r="I1365" s="731"/>
      <c r="J1365" s="788"/>
      <c r="K1365" s="789"/>
      <c r="L1365" s="789"/>
      <c r="M1365" s="789">
        <v>13.24</v>
      </c>
    </row>
    <row r="1366" spans="1:13" s="748" customFormat="1" ht="15.75" customHeight="1">
      <c r="A1366" s="737" t="s">
        <v>1160</v>
      </c>
      <c r="B1366" s="737" t="s">
        <v>1159</v>
      </c>
      <c r="C1366" s="738" t="s">
        <v>54</v>
      </c>
      <c r="D1366" s="739">
        <v>1.5</v>
      </c>
      <c r="E1366" s="739">
        <v>1.72</v>
      </c>
      <c r="F1366" s="169">
        <f t="shared" si="65"/>
        <v>2.58</v>
      </c>
      <c r="G1366" s="788"/>
      <c r="H1366" s="731"/>
      <c r="I1366" s="731"/>
      <c r="J1366" s="788"/>
      <c r="K1366" s="789"/>
      <c r="L1366" s="789"/>
      <c r="M1366" s="789">
        <v>0.08</v>
      </c>
    </row>
    <row r="1367" spans="1:13" s="748" customFormat="1" ht="11.25" customHeight="1">
      <c r="A1367" s="731" t="s">
        <v>904</v>
      </c>
      <c r="B1367" s="555" t="s">
        <v>661</v>
      </c>
      <c r="C1367" s="554" t="s">
        <v>137</v>
      </c>
      <c r="D1367" s="660">
        <v>0.71250000000000002</v>
      </c>
      <c r="E1367" s="111">
        <f>$F$1411</f>
        <v>15.293393954545452</v>
      </c>
      <c r="F1367" s="169">
        <f t="shared" si="65"/>
        <v>10.896543192613635</v>
      </c>
      <c r="G1367" s="788"/>
      <c r="H1367" s="731"/>
      <c r="I1367" s="731"/>
      <c r="J1367" s="788"/>
      <c r="K1367" s="789"/>
      <c r="L1367" s="789"/>
      <c r="M1367" s="789">
        <v>0.3</v>
      </c>
    </row>
    <row r="1368" spans="1:13" s="748" customFormat="1" ht="11.25" customHeight="1">
      <c r="A1368" s="731" t="s">
        <v>905</v>
      </c>
      <c r="B1368" s="555" t="s">
        <v>602</v>
      </c>
      <c r="C1368" s="554" t="s">
        <v>137</v>
      </c>
      <c r="D1368" s="660">
        <v>0.35630000000000001</v>
      </c>
      <c r="E1368" s="188">
        <f>$F$1394</f>
        <v>11.676256818181818</v>
      </c>
      <c r="F1368" s="169">
        <f t="shared" si="65"/>
        <v>4.1602503043181818</v>
      </c>
      <c r="G1368" s="788"/>
      <c r="H1368" s="731"/>
      <c r="I1368" s="731"/>
      <c r="J1368" s="788"/>
      <c r="K1368" s="789"/>
      <c r="L1368" s="789"/>
      <c r="M1368" s="789">
        <v>1.68</v>
      </c>
    </row>
    <row r="1369" spans="1:13" s="748" customFormat="1" ht="11.25" customHeight="1">
      <c r="A1369" s="555"/>
      <c r="B1369" s="555"/>
      <c r="C1369" s="554"/>
      <c r="D1369" s="661"/>
      <c r="E1369" s="556"/>
      <c r="F1369" s="169"/>
      <c r="G1369" s="788"/>
      <c r="H1369" s="731"/>
      <c r="I1369" s="731"/>
      <c r="J1369" s="788"/>
      <c r="K1369" s="789"/>
      <c r="L1369" s="789"/>
      <c r="M1369" s="789">
        <v>2.58</v>
      </c>
    </row>
    <row r="1370" spans="1:13" s="748" customFormat="1" ht="11.25" customHeight="1">
      <c r="A1370" s="289"/>
      <c r="B1370" s="387"/>
      <c r="C1370" s="372" t="s">
        <v>64</v>
      </c>
      <c r="D1370" s="162"/>
      <c r="E1370" s="163"/>
      <c r="F1370" s="262">
        <f>SUM(F1359:F1366)</f>
        <v>14.038584999999999</v>
      </c>
    </row>
    <row r="1371" spans="1:13" s="748" customFormat="1" ht="11.25" customHeight="1">
      <c r="A1371" s="290"/>
      <c r="B1371" s="387"/>
      <c r="C1371" s="372" t="s">
        <v>68</v>
      </c>
      <c r="D1371" s="162"/>
      <c r="E1371" s="163"/>
      <c r="F1371" s="262">
        <f>SUM(F1367:F1368)</f>
        <v>15.056793496931817</v>
      </c>
    </row>
    <row r="1372" spans="1:13" s="748" customFormat="1" ht="11.25" customHeight="1">
      <c r="A1372" s="289"/>
      <c r="B1372" s="388"/>
      <c r="C1372" s="373" t="s">
        <v>72</v>
      </c>
      <c r="D1372" s="162"/>
      <c r="E1372" s="164">
        <f>INSUMOS!$C$10</f>
        <v>0.87849999999999995</v>
      </c>
      <c r="F1372" s="262"/>
    </row>
    <row r="1373" spans="1:13" s="748" customFormat="1" ht="11.25" customHeight="1">
      <c r="A1373" s="289"/>
      <c r="B1373" s="387"/>
      <c r="C1373" s="374" t="s">
        <v>76</v>
      </c>
      <c r="D1373" s="165"/>
      <c r="E1373" s="166"/>
      <c r="F1373" s="263">
        <f>SUM(F1370:F1371)</f>
        <v>29.095378496931815</v>
      </c>
    </row>
    <row r="1374" spans="1:13" s="748" customFormat="1" ht="11.25" customHeight="1">
      <c r="A1374" s="289"/>
      <c r="B1374" s="387"/>
      <c r="C1374" s="374"/>
      <c r="D1374" s="165"/>
      <c r="E1374" s="166"/>
      <c r="F1374" s="263"/>
    </row>
    <row r="1375" spans="1:13" s="748" customFormat="1" ht="11.25" customHeight="1">
      <c r="A1375" s="289"/>
      <c r="B1375" s="387"/>
      <c r="C1375" s="372" t="s">
        <v>9</v>
      </c>
      <c r="D1375" s="162"/>
      <c r="E1375" s="164">
        <f>INSUMOS!$C$11</f>
        <v>0.2487</v>
      </c>
      <c r="F1375" s="262">
        <f>E1375*F1373</f>
        <v>7.2360206321869427</v>
      </c>
    </row>
    <row r="1376" spans="1:13" s="748" customFormat="1" ht="11.25" customHeight="1" thickBot="1">
      <c r="A1376" s="90"/>
      <c r="B1376" s="389"/>
      <c r="C1376" s="404" t="s">
        <v>83</v>
      </c>
      <c r="D1376" s="264"/>
      <c r="E1376" s="265"/>
      <c r="F1376" s="266">
        <f>ROUND(SUM(F1373:F1375),2)</f>
        <v>36.33</v>
      </c>
    </row>
    <row r="1377" spans="1:6" s="748" customFormat="1" ht="11.25" customHeight="1">
      <c r="A1377" s="90"/>
      <c r="B1377" s="85"/>
      <c r="C1377" s="334"/>
      <c r="D1377" s="88"/>
      <c r="E1377" s="89"/>
      <c r="F1377" s="89"/>
    </row>
    <row r="1378" spans="1:6" s="748" customFormat="1" ht="11.25" customHeight="1">
      <c r="A1378" s="90"/>
      <c r="B1378" s="85"/>
      <c r="C1378" s="334"/>
      <c r="D1378" s="88"/>
      <c r="E1378" s="89"/>
      <c r="F1378" s="89"/>
    </row>
    <row r="1379" spans="1:6" s="657" customFormat="1" ht="11.25" customHeight="1">
      <c r="A1379" s="90"/>
      <c r="B1379" s="85"/>
      <c r="C1379" s="334"/>
      <c r="D1379" s="88"/>
      <c r="E1379" s="89"/>
      <c r="F1379" s="89"/>
    </row>
    <row r="1380" spans="1:6" s="657" customFormat="1" ht="11.25" customHeight="1">
      <c r="A1380" s="90"/>
      <c r="B1380" s="85"/>
      <c r="C1380" s="334"/>
      <c r="D1380" s="88"/>
      <c r="E1380" s="89"/>
      <c r="F1380" s="89"/>
    </row>
    <row r="1381" spans="1:6" ht="11.25" customHeight="1">
      <c r="A1381" s="90"/>
      <c r="B1381" s="85"/>
      <c r="C1381" s="333"/>
      <c r="D1381" s="86"/>
      <c r="E1381" s="87"/>
      <c r="F1381" s="87"/>
    </row>
    <row r="1382" spans="1:6" ht="11.25" customHeight="1">
      <c r="A1382" s="90"/>
      <c r="B1382" s="85"/>
      <c r="C1382" s="333"/>
      <c r="D1382" s="86"/>
      <c r="E1382" s="87"/>
      <c r="F1382" s="87"/>
    </row>
    <row r="1383" spans="1:6" ht="11.25" customHeight="1">
      <c r="A1383" s="90"/>
      <c r="B1383" s="85"/>
      <c r="C1383" s="333"/>
      <c r="D1383" s="86"/>
      <c r="E1383" s="87"/>
      <c r="F1383" s="87"/>
    </row>
    <row r="1384" spans="1:6" ht="19.5" customHeight="1" thickBot="1">
      <c r="A1384" s="908" t="s">
        <v>650</v>
      </c>
      <c r="B1384" s="908"/>
      <c r="C1384" s="908"/>
      <c r="D1384" s="908"/>
      <c r="E1384" s="908"/>
      <c r="F1384" s="908"/>
    </row>
    <row r="1385" spans="1:6" ht="18" customHeight="1" thickBot="1">
      <c r="A1385" s="304" t="s">
        <v>646</v>
      </c>
      <c r="B1385" s="104" t="s">
        <v>647</v>
      </c>
      <c r="C1385" s="366" t="s">
        <v>572</v>
      </c>
      <c r="D1385" s="105" t="s">
        <v>648</v>
      </c>
      <c r="E1385" s="106" t="s">
        <v>649</v>
      </c>
      <c r="F1385" s="107" t="s">
        <v>645</v>
      </c>
    </row>
    <row r="1386" spans="1:6" ht="11.25" customHeight="1">
      <c r="A1386" s="90"/>
      <c r="B1386" s="85"/>
      <c r="C1386" s="333"/>
      <c r="D1386" s="86"/>
      <c r="E1386" s="87"/>
      <c r="F1386" s="87"/>
    </row>
    <row r="1387" spans="1:6" ht="32.25" customHeight="1">
      <c r="A1387" s="91" t="s">
        <v>651</v>
      </c>
      <c r="B1387" s="108">
        <v>88236</v>
      </c>
      <c r="C1387" s="364" t="s">
        <v>249</v>
      </c>
      <c r="D1387" s="109">
        <v>1</v>
      </c>
      <c r="E1387" s="110">
        <v>0.41</v>
      </c>
      <c r="F1387" s="110">
        <f>E1387*D1387</f>
        <v>0.41</v>
      </c>
    </row>
    <row r="1388" spans="1:6" ht="21.75" customHeight="1">
      <c r="A1388" s="92" t="s">
        <v>652</v>
      </c>
      <c r="B1388" s="108">
        <v>88237</v>
      </c>
      <c r="C1388" s="364" t="s">
        <v>249</v>
      </c>
      <c r="D1388" s="109">
        <v>1</v>
      </c>
      <c r="E1388" s="110">
        <v>0.93</v>
      </c>
      <c r="F1388" s="110">
        <f t="shared" ref="F1388:F1393" si="66">E1388*D1388</f>
        <v>0.93</v>
      </c>
    </row>
    <row r="1389" spans="1:6" ht="30.75" customHeight="1">
      <c r="A1389" s="92" t="s">
        <v>653</v>
      </c>
      <c r="B1389" s="108">
        <v>6111</v>
      </c>
      <c r="C1389" s="364" t="s">
        <v>249</v>
      </c>
      <c r="D1389" s="109">
        <v>1</v>
      </c>
      <c r="E1389" s="110">
        <f>_MDO1*INSUMOS!C10+_MDO1</f>
        <v>8.786256818181819</v>
      </c>
      <c r="F1389" s="110">
        <f t="shared" si="66"/>
        <v>8.786256818181819</v>
      </c>
    </row>
    <row r="1390" spans="1:6" ht="33.75" customHeight="1">
      <c r="A1390" s="93" t="s">
        <v>654</v>
      </c>
      <c r="B1390" s="331">
        <v>37370</v>
      </c>
      <c r="C1390" s="364" t="s">
        <v>249</v>
      </c>
      <c r="D1390" s="109">
        <v>1</v>
      </c>
      <c r="E1390" s="110">
        <v>0.66</v>
      </c>
      <c r="F1390" s="110">
        <f t="shared" si="66"/>
        <v>0.66</v>
      </c>
    </row>
    <row r="1391" spans="1:6" ht="43.5" customHeight="1">
      <c r="A1391" s="93" t="s">
        <v>655</v>
      </c>
      <c r="B1391" s="108">
        <v>37371</v>
      </c>
      <c r="C1391" s="364" t="s">
        <v>249</v>
      </c>
      <c r="D1391" s="109">
        <v>1</v>
      </c>
      <c r="E1391" s="110">
        <v>0.5</v>
      </c>
      <c r="F1391" s="110">
        <f t="shared" si="66"/>
        <v>0.5</v>
      </c>
    </row>
    <row r="1392" spans="1:6" ht="29.25" customHeight="1">
      <c r="A1392" s="93" t="s">
        <v>656</v>
      </c>
      <c r="B1392" s="108">
        <v>37372</v>
      </c>
      <c r="C1392" s="364" t="s">
        <v>249</v>
      </c>
      <c r="D1392" s="109">
        <v>1</v>
      </c>
      <c r="E1392" s="110">
        <v>0.37</v>
      </c>
      <c r="F1392" s="110">
        <f t="shared" si="66"/>
        <v>0.37</v>
      </c>
    </row>
    <row r="1393" spans="1:6" ht="30" customHeight="1">
      <c r="A1393" s="93" t="s">
        <v>657</v>
      </c>
      <c r="B1393" s="108">
        <v>37373</v>
      </c>
      <c r="C1393" s="364" t="s">
        <v>249</v>
      </c>
      <c r="D1393" s="109">
        <v>1</v>
      </c>
      <c r="E1393" s="110">
        <v>0.02</v>
      </c>
      <c r="F1393" s="110">
        <f t="shared" si="66"/>
        <v>0.02</v>
      </c>
    </row>
    <row r="1394" spans="1:6" ht="24.75" customHeight="1">
      <c r="A1394" s="904" t="s">
        <v>658</v>
      </c>
      <c r="B1394" s="904"/>
      <c r="C1394" s="904"/>
      <c r="D1394" s="904"/>
      <c r="E1394" s="904"/>
      <c r="F1394" s="111">
        <f>SUM(F1387:F1393)</f>
        <v>11.676256818181818</v>
      </c>
    </row>
    <row r="1395" spans="1:6" ht="11.25" customHeight="1">
      <c r="A1395" s="90"/>
      <c r="B1395" s="85"/>
      <c r="C1395" s="333"/>
      <c r="D1395" s="86"/>
      <c r="E1395" s="87"/>
      <c r="F1395" s="87"/>
    </row>
    <row r="1396" spans="1:6" ht="11.25" customHeight="1">
      <c r="A1396" s="90"/>
      <c r="B1396" s="85"/>
      <c r="C1396" s="333"/>
      <c r="D1396" s="86"/>
      <c r="E1396" s="87"/>
      <c r="F1396" s="87"/>
    </row>
    <row r="1397" spans="1:6" ht="11.25" customHeight="1">
      <c r="A1397" s="90"/>
      <c r="B1397" s="85"/>
      <c r="C1397" s="333"/>
      <c r="D1397" s="86"/>
      <c r="E1397" s="87"/>
      <c r="F1397" s="87"/>
    </row>
    <row r="1398" spans="1:6" ht="11.25" customHeight="1">
      <c r="A1398" s="90"/>
      <c r="B1398" s="85"/>
      <c r="C1398" s="333"/>
      <c r="D1398" s="86"/>
      <c r="E1398" s="87"/>
      <c r="F1398" s="87"/>
    </row>
    <row r="1399" spans="1:6" ht="11.25" customHeight="1">
      <c r="A1399" s="90"/>
      <c r="B1399" s="85"/>
      <c r="C1399" s="333"/>
      <c r="D1399" s="86"/>
      <c r="E1399" s="87"/>
      <c r="F1399" s="87"/>
    </row>
    <row r="1400" spans="1:6" ht="11.25" customHeight="1">
      <c r="A1400" s="90"/>
      <c r="B1400" s="85"/>
      <c r="C1400" s="333"/>
      <c r="D1400" s="86"/>
      <c r="E1400" s="87"/>
      <c r="F1400" s="87"/>
    </row>
    <row r="1401" spans="1:6" ht="24" customHeight="1" thickBot="1">
      <c r="A1401" s="908" t="s">
        <v>835</v>
      </c>
      <c r="B1401" s="908"/>
      <c r="C1401" s="908"/>
      <c r="D1401" s="908"/>
      <c r="E1401" s="908"/>
      <c r="F1401" s="908"/>
    </row>
    <row r="1402" spans="1:6" ht="22.5" customHeight="1" thickBot="1">
      <c r="A1402" s="304" t="s">
        <v>646</v>
      </c>
      <c r="B1402" s="104" t="s">
        <v>647</v>
      </c>
      <c r="C1402" s="366" t="s">
        <v>572</v>
      </c>
      <c r="D1402" s="105" t="s">
        <v>648</v>
      </c>
      <c r="E1402" s="106" t="s">
        <v>649</v>
      </c>
      <c r="F1402" s="107" t="s">
        <v>645</v>
      </c>
    </row>
    <row r="1403" spans="1:6" ht="11.25" customHeight="1">
      <c r="A1403" s="90"/>
      <c r="B1403" s="85"/>
      <c r="C1403" s="333"/>
      <c r="D1403" s="86"/>
      <c r="E1403" s="87"/>
      <c r="F1403" s="87"/>
    </row>
    <row r="1404" spans="1:6" ht="37.5" customHeight="1">
      <c r="A1404" s="91" t="s">
        <v>651</v>
      </c>
      <c r="B1404" s="108">
        <v>88236</v>
      </c>
      <c r="C1404" s="364" t="s">
        <v>249</v>
      </c>
      <c r="D1404" s="109">
        <v>1</v>
      </c>
      <c r="E1404" s="110">
        <v>0.41</v>
      </c>
      <c r="F1404" s="110">
        <f>E1404*D1404</f>
        <v>0.41</v>
      </c>
    </row>
    <row r="1405" spans="1:6" ht="29.25" customHeight="1">
      <c r="A1405" s="92" t="s">
        <v>652</v>
      </c>
      <c r="B1405" s="108">
        <v>88237</v>
      </c>
      <c r="C1405" s="364" t="s">
        <v>249</v>
      </c>
      <c r="D1405" s="109">
        <v>1</v>
      </c>
      <c r="E1405" s="110">
        <v>0.93</v>
      </c>
      <c r="F1405" s="110">
        <f t="shared" ref="F1405:F1410" si="67">E1405*D1405</f>
        <v>0.93</v>
      </c>
    </row>
    <row r="1406" spans="1:6" ht="30" customHeight="1">
      <c r="A1406" s="92" t="s">
        <v>659</v>
      </c>
      <c r="B1406" s="108">
        <v>4750</v>
      </c>
      <c r="C1406" s="364" t="s">
        <v>249</v>
      </c>
      <c r="D1406" s="109">
        <v>1</v>
      </c>
      <c r="E1406" s="110">
        <f>_MDO2*INSUMOS!C10+_MDO2</f>
        <v>12.403393954545454</v>
      </c>
      <c r="F1406" s="110">
        <f t="shared" si="67"/>
        <v>12.403393954545454</v>
      </c>
    </row>
    <row r="1407" spans="1:6" ht="31.5" customHeight="1">
      <c r="A1407" s="93" t="s">
        <v>654</v>
      </c>
      <c r="B1407" s="331">
        <v>37370</v>
      </c>
      <c r="C1407" s="364" t="s">
        <v>249</v>
      </c>
      <c r="D1407" s="109">
        <v>1</v>
      </c>
      <c r="E1407" s="110">
        <v>0.66</v>
      </c>
      <c r="F1407" s="110">
        <f t="shared" si="67"/>
        <v>0.66</v>
      </c>
    </row>
    <row r="1408" spans="1:6" ht="34.5" customHeight="1">
      <c r="A1408" s="93" t="s">
        <v>655</v>
      </c>
      <c r="B1408" s="108">
        <v>37371</v>
      </c>
      <c r="C1408" s="364" t="s">
        <v>249</v>
      </c>
      <c r="D1408" s="109">
        <v>1</v>
      </c>
      <c r="E1408" s="110">
        <v>0.5</v>
      </c>
      <c r="F1408" s="110">
        <f t="shared" si="67"/>
        <v>0.5</v>
      </c>
    </row>
    <row r="1409" spans="1:6" ht="31.5" customHeight="1">
      <c r="A1409" s="93" t="s">
        <v>656</v>
      </c>
      <c r="B1409" s="108">
        <v>37372</v>
      </c>
      <c r="C1409" s="364" t="s">
        <v>249</v>
      </c>
      <c r="D1409" s="109">
        <v>1</v>
      </c>
      <c r="E1409" s="110">
        <v>0.37</v>
      </c>
      <c r="F1409" s="110">
        <f t="shared" si="67"/>
        <v>0.37</v>
      </c>
    </row>
    <row r="1410" spans="1:6" ht="32.25" customHeight="1">
      <c r="A1410" s="93" t="s">
        <v>657</v>
      </c>
      <c r="B1410" s="108">
        <v>37373</v>
      </c>
      <c r="C1410" s="364" t="s">
        <v>249</v>
      </c>
      <c r="D1410" s="109">
        <v>1</v>
      </c>
      <c r="E1410" s="110">
        <v>0.02</v>
      </c>
      <c r="F1410" s="110">
        <f t="shared" si="67"/>
        <v>0.02</v>
      </c>
    </row>
    <row r="1411" spans="1:6" ht="33.75" customHeight="1">
      <c r="A1411" s="904" t="s">
        <v>660</v>
      </c>
      <c r="B1411" s="904"/>
      <c r="C1411" s="904"/>
      <c r="D1411" s="904"/>
      <c r="E1411" s="904"/>
      <c r="F1411" s="111">
        <f>SUM(F1404:F1410)</f>
        <v>15.293393954545452</v>
      </c>
    </row>
    <row r="1412" spans="1:6" ht="11.25" customHeight="1">
      <c r="A1412" s="90"/>
      <c r="B1412" s="85"/>
      <c r="C1412" s="333"/>
      <c r="D1412" s="86"/>
      <c r="E1412" s="87"/>
      <c r="F1412" s="87"/>
    </row>
    <row r="1413" spans="1:6" ht="11.25" customHeight="1">
      <c r="A1413" s="90"/>
      <c r="B1413" s="85"/>
      <c r="C1413" s="333"/>
      <c r="D1413" s="86"/>
      <c r="E1413" s="87"/>
      <c r="F1413" s="87"/>
    </row>
    <row r="1414" spans="1:6" ht="11.25" customHeight="1">
      <c r="A1414" s="90"/>
      <c r="B1414" s="85"/>
      <c r="C1414" s="333"/>
      <c r="D1414" s="86"/>
      <c r="E1414" s="87"/>
      <c r="F1414" s="87"/>
    </row>
    <row r="1415" spans="1:6" ht="11.25" customHeight="1">
      <c r="A1415" s="90"/>
      <c r="B1415" s="85"/>
      <c r="C1415" s="333"/>
      <c r="D1415" s="86"/>
      <c r="E1415" s="87"/>
      <c r="F1415" s="87"/>
    </row>
    <row r="1416" spans="1:6" ht="11.25" customHeight="1">
      <c r="A1416" s="90"/>
      <c r="B1416" s="85"/>
      <c r="C1416" s="333"/>
      <c r="D1416" s="86"/>
      <c r="E1416" s="87"/>
      <c r="F1416" s="87"/>
    </row>
    <row r="1417" spans="1:6" ht="11.25" customHeight="1">
      <c r="A1417" s="90"/>
      <c r="B1417" s="85"/>
      <c r="C1417" s="333"/>
      <c r="D1417" s="86"/>
      <c r="E1417" s="87"/>
      <c r="F1417" s="87"/>
    </row>
    <row r="1418" spans="1:6" ht="11.25" customHeight="1">
      <c r="A1418" s="90"/>
      <c r="B1418" s="85"/>
      <c r="C1418" s="333"/>
      <c r="D1418" s="86"/>
      <c r="E1418" s="87"/>
      <c r="F1418" s="87"/>
    </row>
    <row r="1419" spans="1:6" ht="11.25" customHeight="1">
      <c r="A1419" s="90"/>
      <c r="B1419" s="85"/>
      <c r="C1419" s="333"/>
      <c r="D1419" s="86"/>
      <c r="E1419" s="87"/>
      <c r="F1419" s="87"/>
    </row>
    <row r="1420" spans="1:6" ht="11.25" customHeight="1">
      <c r="A1420" s="90"/>
      <c r="B1420" s="85"/>
      <c r="C1420" s="334"/>
      <c r="D1420" s="88"/>
      <c r="E1420" s="89"/>
      <c r="F1420" s="89"/>
    </row>
    <row r="1421" spans="1:6" ht="11.25" customHeight="1">
      <c r="A1421" s="90"/>
      <c r="B1421" s="85"/>
      <c r="C1421" s="334"/>
      <c r="D1421" s="88"/>
      <c r="E1421" s="89"/>
      <c r="F1421" s="89"/>
    </row>
    <row r="1422" spans="1:6" ht="11.25" customHeight="1">
      <c r="A1422" s="90"/>
      <c r="B1422" s="85"/>
      <c r="C1422" s="333"/>
      <c r="D1422" s="86"/>
      <c r="E1422" s="87"/>
      <c r="F1422" s="87"/>
    </row>
    <row r="1423" spans="1:6" ht="11.25" customHeight="1">
      <c r="A1423" s="90"/>
      <c r="B1423" s="85"/>
      <c r="C1423" s="333"/>
      <c r="D1423" s="86"/>
      <c r="E1423" s="87"/>
      <c r="F1423" s="87"/>
    </row>
    <row r="1424" spans="1:6" ht="11.25" customHeight="1">
      <c r="A1424" s="90"/>
      <c r="B1424" s="85"/>
      <c r="C1424" s="333"/>
      <c r="D1424" s="86"/>
      <c r="E1424" s="87"/>
      <c r="F1424" s="87"/>
    </row>
    <row r="1425" spans="1:6" ht="11.25" customHeight="1">
      <c r="A1425" s="90"/>
      <c r="B1425" s="85"/>
      <c r="C1425" s="333"/>
      <c r="D1425" s="86"/>
      <c r="E1425" s="87"/>
      <c r="F1425" s="87"/>
    </row>
    <row r="1426" spans="1:6" ht="11.25" customHeight="1">
      <c r="A1426" s="90"/>
      <c r="B1426" s="85"/>
      <c r="C1426" s="333"/>
      <c r="D1426" s="86"/>
      <c r="E1426" s="87"/>
      <c r="F1426" s="87"/>
    </row>
    <row r="1427" spans="1:6" ht="11.25" customHeight="1">
      <c r="A1427" s="90"/>
      <c r="B1427" s="85"/>
      <c r="C1427" s="333"/>
      <c r="D1427" s="86"/>
      <c r="E1427" s="87"/>
      <c r="F1427" s="87"/>
    </row>
    <row r="1428" spans="1:6" ht="11.25" customHeight="1">
      <c r="A1428" s="90"/>
      <c r="B1428" s="85"/>
      <c r="C1428" s="333"/>
      <c r="D1428" s="86"/>
      <c r="E1428" s="87"/>
      <c r="F1428" s="87"/>
    </row>
    <row r="1429" spans="1:6" ht="11.25" customHeight="1">
      <c r="A1429" s="90"/>
      <c r="B1429" s="85"/>
      <c r="C1429" s="333"/>
      <c r="D1429" s="86"/>
      <c r="E1429" s="87"/>
      <c r="F1429" s="87"/>
    </row>
    <row r="1430" spans="1:6" ht="11.25" customHeight="1">
      <c r="A1430" s="90"/>
      <c r="B1430" s="85"/>
      <c r="C1430" s="333"/>
      <c r="D1430" s="86"/>
      <c r="E1430" s="87"/>
      <c r="F1430" s="87"/>
    </row>
    <row r="1431" spans="1:6" ht="11.25" customHeight="1">
      <c r="A1431" s="90"/>
      <c r="B1431" s="85"/>
      <c r="C1431" s="333"/>
      <c r="D1431" s="86"/>
      <c r="E1431" s="87"/>
      <c r="F1431" s="87"/>
    </row>
    <row r="1432" spans="1:6" ht="11.25" customHeight="1">
      <c r="A1432" s="90"/>
      <c r="B1432" s="85"/>
      <c r="C1432" s="333"/>
      <c r="D1432" s="86"/>
      <c r="E1432" s="87"/>
      <c r="F1432" s="87"/>
    </row>
    <row r="1433" spans="1:6" ht="11.25" customHeight="1">
      <c r="A1433" s="90"/>
      <c r="B1433" s="85"/>
      <c r="C1433" s="333"/>
      <c r="D1433" s="86"/>
      <c r="E1433" s="87"/>
      <c r="F1433" s="87"/>
    </row>
    <row r="1434" spans="1:6" ht="11.25" customHeight="1">
      <c r="A1434" s="90"/>
      <c r="B1434" s="85"/>
      <c r="C1434" s="333"/>
      <c r="D1434" s="86"/>
      <c r="E1434" s="87"/>
      <c r="F1434" s="87"/>
    </row>
    <row r="1435" spans="1:6" ht="11.25" customHeight="1">
      <c r="A1435" s="90"/>
      <c r="B1435" s="85"/>
      <c r="C1435" s="333"/>
      <c r="D1435" s="86"/>
      <c r="E1435" s="87"/>
      <c r="F1435" s="87"/>
    </row>
    <row r="1436" spans="1:6" ht="11.25" customHeight="1">
      <c r="A1436" s="90"/>
      <c r="B1436" s="85"/>
      <c r="C1436" s="333"/>
      <c r="D1436" s="86"/>
      <c r="E1436" s="87"/>
      <c r="F1436" s="87"/>
    </row>
    <row r="1437" spans="1:6" ht="11.25" customHeight="1">
      <c r="A1437" s="90"/>
      <c r="B1437" s="85"/>
      <c r="C1437" s="333"/>
      <c r="D1437" s="86"/>
      <c r="E1437" s="87"/>
      <c r="F1437" s="87"/>
    </row>
    <row r="1438" spans="1:6" ht="11.25" customHeight="1">
      <c r="A1438" s="90"/>
      <c r="B1438" s="85"/>
      <c r="C1438" s="333"/>
      <c r="D1438" s="86"/>
      <c r="E1438" s="87"/>
      <c r="F1438" s="87"/>
    </row>
    <row r="1439" spans="1:6" ht="11.25" customHeight="1">
      <c r="A1439" s="90"/>
      <c r="B1439" s="85"/>
      <c r="C1439" s="333"/>
      <c r="D1439" s="86"/>
      <c r="E1439" s="87"/>
      <c r="F1439" s="87"/>
    </row>
    <row r="1440" spans="1:6" ht="11.25" customHeight="1">
      <c r="A1440" s="90"/>
      <c r="B1440" s="85"/>
      <c r="C1440" s="333"/>
      <c r="D1440" s="86"/>
      <c r="E1440" s="87"/>
      <c r="F1440" s="87"/>
    </row>
    <row r="1441" spans="1:6" ht="11.25" customHeight="1">
      <c r="A1441" s="90"/>
      <c r="B1441" s="85"/>
      <c r="C1441" s="333"/>
      <c r="D1441" s="86"/>
      <c r="E1441" s="87"/>
      <c r="F1441" s="87"/>
    </row>
    <row r="1442" spans="1:6" ht="11.25" customHeight="1">
      <c r="A1442" s="90"/>
      <c r="B1442" s="85"/>
      <c r="C1442" s="333"/>
      <c r="D1442" s="86"/>
      <c r="E1442" s="87"/>
      <c r="F1442" s="87"/>
    </row>
    <row r="1443" spans="1:6" ht="11.25" customHeight="1">
      <c r="A1443" s="90"/>
      <c r="B1443" s="85"/>
      <c r="C1443" s="333"/>
      <c r="D1443" s="86"/>
      <c r="E1443" s="87"/>
      <c r="F1443" s="87"/>
    </row>
    <row r="1444" spans="1:6" ht="11.25" customHeight="1">
      <c r="A1444" s="90"/>
      <c r="B1444" s="85"/>
      <c r="C1444" s="333"/>
      <c r="D1444" s="86"/>
      <c r="E1444" s="87"/>
      <c r="F1444" s="87"/>
    </row>
    <row r="1445" spans="1:6" ht="11.25" customHeight="1">
      <c r="A1445" s="90"/>
      <c r="B1445" s="85"/>
      <c r="C1445" s="333"/>
      <c r="D1445" s="86"/>
      <c r="E1445" s="87"/>
      <c r="F1445" s="87"/>
    </row>
    <row r="1446" spans="1:6" ht="11.25" customHeight="1">
      <c r="A1446" s="90"/>
      <c r="B1446" s="85"/>
      <c r="C1446" s="333"/>
      <c r="D1446" s="86"/>
      <c r="E1446" s="87"/>
      <c r="F1446" s="87"/>
    </row>
    <row r="1447" spans="1:6" ht="11.25" customHeight="1">
      <c r="A1447" s="90"/>
      <c r="B1447" s="85"/>
      <c r="C1447" s="333"/>
      <c r="D1447" s="86"/>
      <c r="E1447" s="87"/>
      <c r="F1447" s="87"/>
    </row>
    <row r="1448" spans="1:6" ht="11.25" customHeight="1">
      <c r="A1448" s="90"/>
      <c r="B1448" s="85"/>
      <c r="C1448" s="333"/>
      <c r="D1448" s="86"/>
      <c r="E1448" s="87"/>
      <c r="F1448" s="87"/>
    </row>
    <row r="1449" spans="1:6" ht="11.25" customHeight="1">
      <c r="A1449" s="90"/>
      <c r="B1449" s="85"/>
      <c r="C1449" s="333"/>
      <c r="D1449" s="86"/>
      <c r="E1449" s="87"/>
      <c r="F1449" s="87"/>
    </row>
    <row r="1450" spans="1:6" ht="11.25" customHeight="1">
      <c r="A1450" s="90"/>
      <c r="B1450" s="85"/>
      <c r="C1450" s="333"/>
      <c r="D1450" s="86"/>
      <c r="E1450" s="87"/>
      <c r="F1450" s="87"/>
    </row>
    <row r="1451" spans="1:6" ht="11.25" customHeight="1">
      <c r="A1451" s="90"/>
      <c r="B1451" s="85"/>
      <c r="C1451" s="333"/>
      <c r="D1451" s="86"/>
      <c r="E1451" s="87"/>
      <c r="F1451" s="87"/>
    </row>
    <row r="1452" spans="1:6" ht="11.25" customHeight="1">
      <c r="A1452" s="90"/>
      <c r="B1452" s="85"/>
      <c r="C1452" s="333"/>
      <c r="D1452" s="86"/>
      <c r="E1452" s="87"/>
      <c r="F1452" s="87"/>
    </row>
    <row r="1453" spans="1:6" ht="11.25" customHeight="1">
      <c r="A1453" s="90"/>
      <c r="B1453" s="85"/>
      <c r="C1453" s="333"/>
      <c r="D1453" s="86"/>
      <c r="E1453" s="87"/>
      <c r="F1453" s="87"/>
    </row>
    <row r="1454" spans="1:6" ht="11.25" customHeight="1">
      <c r="A1454" s="90"/>
      <c r="B1454" s="85"/>
      <c r="C1454" s="333"/>
      <c r="D1454" s="86"/>
      <c r="E1454" s="87"/>
      <c r="F1454" s="87"/>
    </row>
    <row r="1455" spans="1:6" ht="11.25" customHeight="1">
      <c r="A1455" s="90"/>
      <c r="B1455" s="85"/>
      <c r="C1455" s="333"/>
      <c r="D1455" s="86"/>
      <c r="E1455" s="87"/>
      <c r="F1455" s="87"/>
    </row>
    <row r="1456" spans="1:6" ht="11.25" customHeight="1">
      <c r="A1456" s="90"/>
      <c r="B1456" s="85"/>
      <c r="C1456" s="333"/>
      <c r="D1456" s="86"/>
      <c r="E1456" s="87"/>
      <c r="F1456" s="87"/>
    </row>
    <row r="1457" spans="1:6" ht="11.25" customHeight="1">
      <c r="A1457" s="90"/>
      <c r="B1457" s="85"/>
      <c r="C1457" s="333"/>
      <c r="D1457" s="86"/>
      <c r="E1457" s="87"/>
      <c r="F1457" s="87"/>
    </row>
    <row r="1458" spans="1:6" ht="11.25" customHeight="1">
      <c r="A1458" s="90"/>
      <c r="B1458" s="85"/>
      <c r="C1458" s="333"/>
      <c r="D1458" s="86"/>
      <c r="E1458" s="87"/>
      <c r="F1458" s="87"/>
    </row>
    <row r="1459" spans="1:6" ht="11.25" customHeight="1">
      <c r="A1459" s="90"/>
      <c r="B1459" s="85"/>
      <c r="C1459" s="333"/>
      <c r="D1459" s="86"/>
      <c r="E1459" s="87"/>
      <c r="F1459" s="87"/>
    </row>
    <row r="1460" spans="1:6" ht="11.25" customHeight="1">
      <c r="A1460" s="90"/>
      <c r="B1460" s="85"/>
      <c r="C1460" s="333"/>
      <c r="D1460" s="86"/>
      <c r="E1460" s="87"/>
      <c r="F1460" s="87"/>
    </row>
    <row r="1461" spans="1:6" ht="11.25" customHeight="1">
      <c r="A1461" s="90"/>
      <c r="B1461" s="85"/>
      <c r="C1461" s="333"/>
      <c r="D1461" s="86"/>
      <c r="E1461" s="87"/>
      <c r="F1461" s="87"/>
    </row>
    <row r="1462" spans="1:6" ht="11.25" customHeight="1">
      <c r="A1462" s="90"/>
      <c r="B1462" s="85"/>
      <c r="C1462" s="333"/>
      <c r="D1462" s="86"/>
      <c r="E1462" s="87"/>
      <c r="F1462" s="87"/>
    </row>
    <row r="1463" spans="1:6" ht="11.25" customHeight="1">
      <c r="A1463" s="90"/>
      <c r="B1463" s="85"/>
      <c r="C1463" s="333"/>
      <c r="D1463" s="86"/>
      <c r="E1463" s="87"/>
      <c r="F1463" s="87"/>
    </row>
    <row r="1464" spans="1:6" ht="11.25" customHeight="1">
      <c r="A1464" s="90"/>
      <c r="B1464" s="85"/>
      <c r="C1464" s="333"/>
      <c r="D1464" s="86"/>
      <c r="E1464" s="87"/>
      <c r="F1464" s="87"/>
    </row>
    <row r="1465" spans="1:6" ht="11.25" customHeight="1">
      <c r="A1465" s="90"/>
      <c r="B1465" s="85"/>
      <c r="C1465" s="333"/>
      <c r="D1465" s="86"/>
      <c r="E1465" s="87"/>
      <c r="F1465" s="87"/>
    </row>
    <row r="1466" spans="1:6" ht="11.25" customHeight="1">
      <c r="A1466" s="90"/>
      <c r="B1466" s="85"/>
      <c r="C1466" s="333"/>
      <c r="D1466" s="86"/>
      <c r="E1466" s="87"/>
      <c r="F1466" s="87"/>
    </row>
    <row r="1467" spans="1:6" ht="11.25" customHeight="1">
      <c r="A1467" s="90"/>
      <c r="B1467" s="85"/>
      <c r="C1467" s="333"/>
      <c r="D1467" s="86"/>
      <c r="E1467" s="87"/>
      <c r="F1467" s="87"/>
    </row>
    <row r="1468" spans="1:6" ht="11.25" customHeight="1">
      <c r="A1468" s="90"/>
      <c r="B1468" s="85"/>
      <c r="C1468" s="333"/>
      <c r="D1468" s="86"/>
      <c r="E1468" s="87"/>
      <c r="F1468" s="87"/>
    </row>
    <row r="1469" spans="1:6" ht="11.25" customHeight="1">
      <c r="A1469" s="90"/>
      <c r="B1469" s="85"/>
      <c r="C1469" s="333"/>
      <c r="D1469" s="86"/>
      <c r="E1469" s="87"/>
      <c r="F1469" s="87"/>
    </row>
    <row r="1470" spans="1:6" ht="11.25" customHeight="1">
      <c r="A1470" s="90"/>
      <c r="B1470" s="85"/>
      <c r="C1470" s="333"/>
      <c r="D1470" s="86"/>
      <c r="E1470" s="87"/>
      <c r="F1470" s="87"/>
    </row>
    <row r="1471" spans="1:6" ht="11.25" customHeight="1">
      <c r="A1471" s="90"/>
      <c r="B1471" s="85"/>
      <c r="C1471" s="333"/>
      <c r="D1471" s="86"/>
      <c r="E1471" s="87"/>
      <c r="F1471" s="87"/>
    </row>
    <row r="1472" spans="1:6" ht="11.25" customHeight="1">
      <c r="A1472" s="90"/>
      <c r="B1472" s="85"/>
      <c r="C1472" s="333"/>
      <c r="D1472" s="86"/>
      <c r="E1472" s="87"/>
      <c r="F1472" s="87"/>
    </row>
    <row r="1473" spans="1:6" ht="11.25" customHeight="1">
      <c r="A1473" s="90"/>
      <c r="B1473" s="85"/>
      <c r="C1473" s="333"/>
      <c r="D1473" s="86"/>
      <c r="E1473" s="87"/>
      <c r="F1473" s="87"/>
    </row>
    <row r="1474" spans="1:6" ht="11.25" customHeight="1">
      <c r="A1474" s="90"/>
      <c r="B1474" s="85"/>
      <c r="C1474" s="333"/>
      <c r="D1474" s="86"/>
      <c r="E1474" s="87"/>
      <c r="F1474" s="87"/>
    </row>
    <row r="1475" spans="1:6" ht="11.25" customHeight="1">
      <c r="A1475" s="90"/>
      <c r="B1475" s="85"/>
      <c r="C1475" s="333"/>
      <c r="D1475" s="86"/>
      <c r="E1475" s="87"/>
      <c r="F1475" s="87"/>
    </row>
    <row r="1476" spans="1:6" ht="11.25" customHeight="1">
      <c r="A1476" s="90"/>
      <c r="B1476" s="85"/>
      <c r="C1476" s="333"/>
      <c r="D1476" s="86"/>
      <c r="E1476" s="87"/>
      <c r="F1476" s="87"/>
    </row>
    <row r="1477" spans="1:6" ht="11.25" customHeight="1">
      <c r="A1477" s="90"/>
      <c r="B1477" s="85"/>
      <c r="C1477" s="333"/>
      <c r="D1477" s="86"/>
      <c r="E1477" s="87"/>
      <c r="F1477" s="87"/>
    </row>
    <row r="1478" spans="1:6" ht="11.25" customHeight="1">
      <c r="A1478" s="90"/>
      <c r="B1478" s="85"/>
      <c r="C1478" s="333"/>
      <c r="D1478" s="86"/>
      <c r="E1478" s="87"/>
      <c r="F1478" s="87"/>
    </row>
    <row r="1479" spans="1:6" ht="11.25" customHeight="1">
      <c r="A1479" s="90"/>
      <c r="B1479" s="85"/>
      <c r="C1479" s="333"/>
      <c r="D1479" s="86"/>
      <c r="E1479" s="87"/>
      <c r="F1479" s="87"/>
    </row>
    <row r="1480" spans="1:6" ht="11.25" customHeight="1">
      <c r="A1480" s="90"/>
      <c r="B1480" s="85"/>
      <c r="C1480" s="333"/>
      <c r="D1480" s="86"/>
      <c r="E1480" s="87"/>
      <c r="F1480" s="87"/>
    </row>
    <row r="1481" spans="1:6" ht="11.25" customHeight="1">
      <c r="A1481" s="90"/>
      <c r="B1481" s="85"/>
      <c r="C1481" s="333"/>
      <c r="D1481" s="86"/>
      <c r="E1481" s="87"/>
      <c r="F1481" s="87"/>
    </row>
    <row r="1482" spans="1:6" ht="11.25" customHeight="1">
      <c r="A1482" s="90"/>
      <c r="B1482" s="85"/>
      <c r="C1482" s="333"/>
      <c r="D1482" s="86"/>
      <c r="E1482" s="87"/>
      <c r="F1482" s="87"/>
    </row>
    <row r="1483" spans="1:6" ht="11.25" customHeight="1">
      <c r="A1483" s="90"/>
      <c r="B1483" s="85"/>
      <c r="C1483" s="333"/>
      <c r="D1483" s="86"/>
      <c r="E1483" s="87"/>
      <c r="F1483" s="87"/>
    </row>
    <row r="1484" spans="1:6" ht="11.25" customHeight="1">
      <c r="A1484" s="90"/>
      <c r="B1484" s="85"/>
      <c r="C1484" s="333"/>
      <c r="D1484" s="86"/>
      <c r="E1484" s="87"/>
      <c r="F1484" s="87"/>
    </row>
    <row r="1485" spans="1:6" ht="11.25" customHeight="1">
      <c r="A1485" s="90"/>
      <c r="B1485" s="85"/>
      <c r="C1485" s="333"/>
      <c r="D1485" s="86"/>
      <c r="E1485" s="87"/>
      <c r="F1485" s="87"/>
    </row>
    <row r="1486" spans="1:6" ht="11.25" customHeight="1">
      <c r="A1486" s="90"/>
      <c r="B1486" s="85"/>
      <c r="C1486" s="333"/>
      <c r="D1486" s="86"/>
      <c r="E1486" s="87"/>
      <c r="F1486" s="87"/>
    </row>
    <row r="1487" spans="1:6" ht="11.25" customHeight="1">
      <c r="A1487" s="90"/>
      <c r="B1487" s="85"/>
      <c r="C1487" s="333"/>
      <c r="D1487" s="86"/>
      <c r="E1487" s="87"/>
      <c r="F1487" s="87"/>
    </row>
    <row r="1488" spans="1:6" ht="11.25" customHeight="1">
      <c r="A1488" s="90"/>
      <c r="B1488" s="85"/>
      <c r="C1488" s="333"/>
      <c r="D1488" s="86"/>
      <c r="E1488" s="87"/>
      <c r="F1488" s="87"/>
    </row>
    <row r="1489" spans="1:6" ht="11.25" customHeight="1">
      <c r="A1489" s="90"/>
      <c r="B1489" s="85"/>
      <c r="C1489" s="333"/>
      <c r="D1489" s="86"/>
      <c r="E1489" s="87"/>
      <c r="F1489" s="87"/>
    </row>
    <row r="1490" spans="1:6" ht="11.25" customHeight="1">
      <c r="A1490" s="90"/>
      <c r="B1490" s="85"/>
      <c r="C1490" s="333"/>
      <c r="D1490" s="86"/>
      <c r="E1490" s="87"/>
      <c r="F1490" s="87"/>
    </row>
    <row r="1491" spans="1:6" ht="11.25" customHeight="1">
      <c r="A1491" s="90"/>
      <c r="B1491" s="85"/>
      <c r="C1491" s="333"/>
      <c r="D1491" s="86"/>
      <c r="E1491" s="87"/>
      <c r="F1491" s="87"/>
    </row>
    <row r="1492" spans="1:6" ht="11.25" customHeight="1">
      <c r="A1492" s="90"/>
      <c r="B1492" s="85"/>
      <c r="C1492" s="333"/>
      <c r="D1492" s="86"/>
      <c r="E1492" s="87"/>
      <c r="F1492" s="87"/>
    </row>
    <row r="1493" spans="1:6" ht="11.25" customHeight="1">
      <c r="A1493" s="90"/>
      <c r="B1493" s="85"/>
      <c r="C1493" s="333"/>
      <c r="D1493" s="86"/>
      <c r="E1493" s="87"/>
      <c r="F1493" s="87"/>
    </row>
    <row r="1494" spans="1:6" ht="11.25" customHeight="1">
      <c r="A1494" s="90"/>
      <c r="B1494" s="85"/>
      <c r="C1494" s="333"/>
      <c r="D1494" s="86"/>
      <c r="E1494" s="87"/>
      <c r="F1494" s="87"/>
    </row>
    <row r="1495" spans="1:6" ht="11.25" customHeight="1">
      <c r="A1495" s="90"/>
      <c r="B1495" s="85"/>
      <c r="C1495" s="333"/>
      <c r="D1495" s="86"/>
      <c r="E1495" s="87"/>
      <c r="F1495" s="87"/>
    </row>
    <row r="1496" spans="1:6" ht="11.25" customHeight="1">
      <c r="A1496" s="90"/>
      <c r="B1496" s="85"/>
      <c r="C1496" s="333"/>
      <c r="D1496" s="86"/>
      <c r="E1496" s="87"/>
      <c r="F1496" s="87"/>
    </row>
    <row r="1497" spans="1:6" ht="11.25" customHeight="1">
      <c r="A1497" s="90"/>
      <c r="B1497" s="85"/>
      <c r="C1497" s="333"/>
      <c r="D1497" s="86"/>
      <c r="E1497" s="87"/>
      <c r="F1497" s="87"/>
    </row>
    <row r="1498" spans="1:6" ht="11.25" customHeight="1">
      <c r="A1498" s="90"/>
      <c r="B1498" s="85"/>
      <c r="C1498" s="333"/>
      <c r="D1498" s="86"/>
      <c r="E1498" s="87"/>
      <c r="F1498" s="87"/>
    </row>
    <row r="1499" spans="1:6" ht="11.25" customHeight="1">
      <c r="A1499" s="90"/>
      <c r="B1499" s="85"/>
      <c r="C1499" s="333"/>
      <c r="D1499" s="86"/>
      <c r="E1499" s="87"/>
      <c r="F1499" s="87"/>
    </row>
    <row r="1500" spans="1:6" ht="11.25" customHeight="1">
      <c r="A1500" s="90"/>
      <c r="B1500" s="85"/>
      <c r="C1500" s="333"/>
      <c r="D1500" s="86"/>
      <c r="E1500" s="87"/>
      <c r="F1500" s="87"/>
    </row>
    <row r="1501" spans="1:6" ht="11.25" customHeight="1">
      <c r="A1501" s="90"/>
      <c r="B1501" s="85"/>
      <c r="C1501" s="333"/>
      <c r="D1501" s="86"/>
      <c r="E1501" s="87"/>
      <c r="F1501" s="87"/>
    </row>
    <row r="1502" spans="1:6" ht="11.25" customHeight="1">
      <c r="A1502" s="90"/>
      <c r="B1502" s="85"/>
      <c r="C1502" s="333"/>
      <c r="D1502" s="86"/>
      <c r="E1502" s="87"/>
      <c r="F1502" s="87"/>
    </row>
    <row r="1503" spans="1:6" ht="11.25" customHeight="1">
      <c r="A1503" s="90"/>
      <c r="B1503" s="85"/>
      <c r="C1503" s="333"/>
      <c r="D1503" s="86"/>
      <c r="E1503" s="87"/>
      <c r="F1503" s="87"/>
    </row>
    <row r="1504" spans="1:6" ht="11.25" customHeight="1">
      <c r="A1504" s="90"/>
      <c r="B1504" s="85"/>
      <c r="C1504" s="333"/>
      <c r="D1504" s="86"/>
      <c r="E1504" s="87"/>
      <c r="F1504" s="87"/>
    </row>
    <row r="1505" spans="1:6" ht="11.25" customHeight="1">
      <c r="A1505" s="90"/>
      <c r="B1505" s="85"/>
      <c r="C1505" s="333"/>
      <c r="D1505" s="86"/>
      <c r="E1505" s="87"/>
      <c r="F1505" s="87"/>
    </row>
    <row r="1506" spans="1:6" ht="11.25" customHeight="1">
      <c r="A1506" s="90"/>
      <c r="B1506" s="85"/>
      <c r="C1506" s="333"/>
      <c r="D1506" s="86"/>
      <c r="E1506" s="87"/>
      <c r="F1506" s="87"/>
    </row>
    <row r="1507" spans="1:6" ht="11.25" customHeight="1">
      <c r="A1507" s="90"/>
      <c r="B1507" s="85"/>
      <c r="C1507" s="333"/>
      <c r="D1507" s="86"/>
      <c r="E1507" s="87"/>
      <c r="F1507" s="87"/>
    </row>
    <row r="1508" spans="1:6" ht="11.25" customHeight="1">
      <c r="A1508" s="90"/>
      <c r="B1508" s="85"/>
      <c r="C1508" s="333"/>
      <c r="D1508" s="86"/>
      <c r="E1508" s="87"/>
      <c r="F1508" s="87"/>
    </row>
    <row r="1509" spans="1:6" ht="11.25" customHeight="1">
      <c r="A1509" s="90"/>
      <c r="B1509" s="85"/>
      <c r="C1509" s="333"/>
      <c r="D1509" s="86"/>
      <c r="E1509" s="87"/>
      <c r="F1509" s="87"/>
    </row>
    <row r="1510" spans="1:6" ht="11.25" customHeight="1">
      <c r="A1510" s="90"/>
      <c r="B1510" s="85"/>
      <c r="C1510" s="333"/>
      <c r="D1510" s="86"/>
      <c r="E1510" s="87"/>
      <c r="F1510" s="87"/>
    </row>
    <row r="1511" spans="1:6" ht="11.25" customHeight="1">
      <c r="A1511" s="90"/>
      <c r="B1511" s="85"/>
      <c r="C1511" s="333"/>
      <c r="D1511" s="86"/>
      <c r="E1511" s="87"/>
      <c r="F1511" s="87"/>
    </row>
    <row r="1512" spans="1:6" ht="11.25" customHeight="1">
      <c r="A1512" s="90"/>
      <c r="B1512" s="85"/>
      <c r="C1512" s="333"/>
      <c r="D1512" s="86"/>
      <c r="E1512" s="87"/>
      <c r="F1512" s="87"/>
    </row>
    <row r="1513" spans="1:6" ht="11.25" customHeight="1">
      <c r="A1513" s="90"/>
      <c r="B1513" s="85"/>
      <c r="C1513" s="333"/>
      <c r="D1513" s="86"/>
      <c r="E1513" s="87"/>
      <c r="F1513" s="87"/>
    </row>
    <row r="1514" spans="1:6" ht="11.25" customHeight="1">
      <c r="A1514" s="90"/>
      <c r="B1514" s="85"/>
      <c r="C1514" s="333"/>
      <c r="D1514" s="86"/>
      <c r="E1514" s="87"/>
      <c r="F1514" s="87"/>
    </row>
    <row r="1515" spans="1:6" ht="11.25" customHeight="1">
      <c r="A1515" s="90"/>
      <c r="B1515" s="85"/>
      <c r="C1515" s="333"/>
      <c r="D1515" s="86"/>
      <c r="E1515" s="87"/>
      <c r="F1515" s="87"/>
    </row>
    <row r="1516" spans="1:6" ht="11.25" customHeight="1">
      <c r="A1516" s="90"/>
      <c r="B1516" s="85"/>
      <c r="C1516" s="333"/>
      <c r="D1516" s="86"/>
      <c r="E1516" s="87"/>
      <c r="F1516" s="87"/>
    </row>
    <row r="1517" spans="1:6" ht="11.25" customHeight="1">
      <c r="A1517" s="90"/>
      <c r="B1517" s="85"/>
      <c r="C1517" s="333"/>
      <c r="D1517" s="86"/>
      <c r="E1517" s="87"/>
      <c r="F1517" s="87"/>
    </row>
    <row r="1518" spans="1:6" ht="11.25" customHeight="1">
      <c r="A1518" s="90"/>
      <c r="B1518" s="85"/>
      <c r="C1518" s="333"/>
      <c r="D1518" s="86"/>
      <c r="E1518" s="87"/>
      <c r="F1518" s="87"/>
    </row>
    <row r="1519" spans="1:6" ht="11.25" customHeight="1">
      <c r="A1519" s="90"/>
      <c r="B1519" s="85"/>
      <c r="C1519" s="333"/>
      <c r="D1519" s="86"/>
      <c r="E1519" s="87"/>
      <c r="F1519" s="87"/>
    </row>
    <row r="1520" spans="1:6" ht="11.25" customHeight="1">
      <c r="A1520" s="90"/>
      <c r="B1520" s="85"/>
      <c r="C1520" s="333"/>
      <c r="D1520" s="86"/>
      <c r="E1520" s="87"/>
      <c r="F1520" s="87"/>
    </row>
    <row r="1521" spans="1:6" ht="11.25" customHeight="1">
      <c r="A1521" s="90"/>
      <c r="B1521" s="85"/>
      <c r="C1521" s="333"/>
      <c r="D1521" s="86"/>
      <c r="E1521" s="87"/>
      <c r="F1521" s="87"/>
    </row>
    <row r="1522" spans="1:6" ht="11.25" customHeight="1">
      <c r="A1522" s="90"/>
      <c r="B1522" s="85"/>
      <c r="C1522" s="333"/>
      <c r="D1522" s="86"/>
      <c r="E1522" s="87"/>
      <c r="F1522" s="87"/>
    </row>
    <row r="1523" spans="1:6" ht="11.25" customHeight="1">
      <c r="A1523" s="90"/>
      <c r="B1523" s="85"/>
      <c r="C1523" s="333"/>
      <c r="D1523" s="86"/>
      <c r="E1523" s="87"/>
      <c r="F1523" s="87"/>
    </row>
    <row r="1524" spans="1:6" ht="11.25" customHeight="1">
      <c r="A1524" s="90"/>
      <c r="B1524" s="85"/>
      <c r="C1524" s="333"/>
      <c r="D1524" s="86"/>
      <c r="E1524" s="87"/>
      <c r="F1524" s="87"/>
    </row>
    <row r="1525" spans="1:6" ht="11.25" customHeight="1">
      <c r="A1525" s="90"/>
      <c r="B1525" s="85"/>
      <c r="C1525" s="333"/>
      <c r="D1525" s="86"/>
      <c r="E1525" s="87"/>
      <c r="F1525" s="87"/>
    </row>
    <row r="1526" spans="1:6" ht="11.25" customHeight="1">
      <c r="A1526" s="90"/>
      <c r="B1526" s="85"/>
      <c r="C1526" s="333"/>
      <c r="D1526" s="86"/>
      <c r="E1526" s="87"/>
      <c r="F1526" s="87"/>
    </row>
    <row r="1527" spans="1:6" ht="11.25" customHeight="1">
      <c r="A1527" s="90"/>
      <c r="B1527" s="85"/>
      <c r="C1527" s="333"/>
      <c r="D1527" s="86"/>
      <c r="E1527" s="87"/>
      <c r="F1527" s="87"/>
    </row>
    <row r="1528" spans="1:6" ht="11.25" customHeight="1">
      <c r="A1528" s="90"/>
      <c r="B1528" s="85"/>
      <c r="C1528" s="333"/>
      <c r="D1528" s="86"/>
      <c r="E1528" s="87"/>
      <c r="F1528" s="87"/>
    </row>
    <row r="1529" spans="1:6" ht="11.25" customHeight="1">
      <c r="A1529" s="90"/>
      <c r="B1529" s="85"/>
      <c r="C1529" s="333"/>
      <c r="D1529" s="86"/>
      <c r="E1529" s="87"/>
      <c r="F1529" s="87"/>
    </row>
    <row r="1530" spans="1:6" ht="11.25" customHeight="1">
      <c r="A1530" s="90"/>
      <c r="B1530" s="85"/>
      <c r="C1530" s="333"/>
      <c r="D1530" s="86"/>
      <c r="E1530" s="87"/>
      <c r="F1530" s="87"/>
    </row>
    <row r="1531" spans="1:6" ht="11.25" customHeight="1">
      <c r="A1531" s="90"/>
      <c r="B1531" s="85"/>
      <c r="C1531" s="333"/>
      <c r="D1531" s="86"/>
      <c r="E1531" s="87"/>
      <c r="F1531" s="87"/>
    </row>
    <row r="1532" spans="1:6" ht="11.25" customHeight="1">
      <c r="A1532" s="90"/>
      <c r="B1532" s="85"/>
      <c r="C1532" s="333"/>
      <c r="D1532" s="86"/>
      <c r="E1532" s="87"/>
      <c r="F1532" s="87"/>
    </row>
    <row r="1533" spans="1:6" ht="11.25" customHeight="1">
      <c r="A1533" s="90"/>
      <c r="B1533" s="85"/>
      <c r="C1533" s="333"/>
      <c r="D1533" s="86"/>
      <c r="E1533" s="87"/>
      <c r="F1533" s="87"/>
    </row>
    <row r="1534" spans="1:6" ht="11.25" customHeight="1">
      <c r="A1534" s="90"/>
      <c r="B1534" s="85"/>
      <c r="C1534" s="333"/>
      <c r="D1534" s="86"/>
      <c r="E1534" s="87"/>
      <c r="F1534" s="87"/>
    </row>
    <row r="1535" spans="1:6" ht="11.25" customHeight="1">
      <c r="A1535" s="90"/>
      <c r="B1535" s="85"/>
      <c r="C1535" s="333"/>
      <c r="D1535" s="86"/>
      <c r="E1535" s="87"/>
      <c r="F1535" s="87"/>
    </row>
    <row r="1536" spans="1:6" ht="11.25" customHeight="1">
      <c r="A1536" s="90"/>
      <c r="B1536" s="85"/>
      <c r="C1536" s="333"/>
      <c r="D1536" s="86"/>
      <c r="E1536" s="87"/>
      <c r="F1536" s="87"/>
    </row>
    <row r="1537" spans="1:6" ht="11.25" customHeight="1">
      <c r="A1537" s="90"/>
      <c r="B1537" s="85"/>
      <c r="C1537" s="333"/>
      <c r="D1537" s="86"/>
      <c r="E1537" s="87"/>
      <c r="F1537" s="87"/>
    </row>
    <row r="1538" spans="1:6" ht="11.25" customHeight="1">
      <c r="A1538" s="90"/>
      <c r="B1538" s="85"/>
      <c r="C1538" s="333"/>
      <c r="D1538" s="86"/>
      <c r="E1538" s="87"/>
      <c r="F1538" s="87"/>
    </row>
    <row r="1539" spans="1:6" ht="11.25" customHeight="1">
      <c r="A1539" s="90"/>
      <c r="B1539" s="85"/>
      <c r="C1539" s="333"/>
      <c r="D1539" s="86"/>
      <c r="E1539" s="87"/>
      <c r="F1539" s="87"/>
    </row>
    <row r="1540" spans="1:6" ht="11.25" customHeight="1">
      <c r="A1540" s="90"/>
      <c r="B1540" s="85"/>
      <c r="C1540" s="333"/>
      <c r="D1540" s="86"/>
      <c r="E1540" s="87"/>
      <c r="F1540" s="87"/>
    </row>
    <row r="1541" spans="1:6" ht="11.25" customHeight="1">
      <c r="A1541" s="90"/>
      <c r="B1541" s="85"/>
      <c r="C1541" s="333"/>
      <c r="D1541" s="86"/>
      <c r="E1541" s="87"/>
      <c r="F1541" s="87"/>
    </row>
    <row r="1542" spans="1:6" ht="11.25" customHeight="1">
      <c r="A1542" s="90"/>
      <c r="B1542" s="85"/>
      <c r="C1542" s="333"/>
      <c r="D1542" s="86"/>
      <c r="E1542" s="87"/>
      <c r="F1542" s="87"/>
    </row>
    <row r="1543" spans="1:6" ht="11.25" customHeight="1">
      <c r="A1543" s="90"/>
      <c r="B1543" s="85"/>
      <c r="C1543" s="333"/>
      <c r="D1543" s="86"/>
      <c r="E1543" s="87"/>
      <c r="F1543" s="87"/>
    </row>
    <row r="1544" spans="1:6" ht="11.25" customHeight="1">
      <c r="A1544" s="90"/>
      <c r="B1544" s="85"/>
      <c r="C1544" s="333"/>
      <c r="D1544" s="86"/>
      <c r="E1544" s="87"/>
      <c r="F1544" s="87"/>
    </row>
    <row r="1545" spans="1:6" ht="11.25" customHeight="1">
      <c r="A1545" s="90"/>
      <c r="B1545" s="85"/>
      <c r="C1545" s="333"/>
      <c r="D1545" s="86"/>
      <c r="E1545" s="87"/>
      <c r="F1545" s="87"/>
    </row>
    <row r="1546" spans="1:6" ht="11.25" customHeight="1">
      <c r="A1546" s="90"/>
      <c r="B1546" s="85"/>
      <c r="C1546" s="333"/>
      <c r="D1546" s="86"/>
      <c r="E1546" s="87"/>
      <c r="F1546" s="87"/>
    </row>
    <row r="1547" spans="1:6" ht="11.25" customHeight="1">
      <c r="A1547" s="90"/>
      <c r="B1547" s="85"/>
      <c r="C1547" s="333"/>
      <c r="D1547" s="86"/>
      <c r="E1547" s="87"/>
      <c r="F1547" s="87"/>
    </row>
    <row r="1548" spans="1:6" ht="11.25" customHeight="1">
      <c r="A1548" s="90"/>
      <c r="B1548" s="85"/>
      <c r="C1548" s="333"/>
      <c r="D1548" s="86"/>
      <c r="E1548" s="87"/>
      <c r="F1548" s="87"/>
    </row>
    <row r="1549" spans="1:6" ht="11.25" customHeight="1">
      <c r="A1549" s="90"/>
      <c r="B1549" s="85"/>
      <c r="C1549" s="333"/>
      <c r="D1549" s="86"/>
      <c r="E1549" s="87"/>
      <c r="F1549" s="87"/>
    </row>
    <row r="1550" spans="1:6" ht="11.25" customHeight="1">
      <c r="A1550" s="90"/>
      <c r="B1550" s="85"/>
      <c r="C1550" s="333"/>
      <c r="D1550" s="86"/>
      <c r="E1550" s="87"/>
      <c r="F1550" s="87"/>
    </row>
    <row r="1551" spans="1:6" ht="11.25" customHeight="1">
      <c r="A1551" s="90"/>
      <c r="B1551" s="85"/>
      <c r="C1551" s="333"/>
      <c r="D1551" s="86"/>
      <c r="E1551" s="87"/>
      <c r="F1551" s="87"/>
    </row>
    <row r="1552" spans="1:6" ht="11.25" customHeight="1">
      <c r="A1552" s="90"/>
      <c r="B1552" s="85"/>
      <c r="C1552" s="333"/>
      <c r="D1552" s="86"/>
      <c r="E1552" s="87"/>
      <c r="F1552" s="87"/>
    </row>
    <row r="1553" spans="1:6" ht="11.25" customHeight="1">
      <c r="A1553" s="90"/>
      <c r="B1553" s="85"/>
      <c r="C1553" s="333"/>
      <c r="D1553" s="86"/>
      <c r="E1553" s="87"/>
      <c r="F1553" s="87"/>
    </row>
    <row r="1554" spans="1:6" ht="11.25" customHeight="1">
      <c r="A1554" s="90"/>
      <c r="B1554" s="85"/>
      <c r="C1554" s="333"/>
      <c r="D1554" s="86"/>
      <c r="E1554" s="87"/>
      <c r="F1554" s="87"/>
    </row>
    <row r="1555" spans="1:6" ht="11.25" customHeight="1">
      <c r="A1555" s="90"/>
      <c r="B1555" s="85"/>
      <c r="C1555" s="333"/>
      <c r="D1555" s="86"/>
      <c r="E1555" s="87"/>
      <c r="F1555" s="87"/>
    </row>
    <row r="1556" spans="1:6" ht="11.25" customHeight="1">
      <c r="A1556" s="90"/>
      <c r="B1556" s="85"/>
      <c r="C1556" s="333"/>
      <c r="D1556" s="86"/>
      <c r="E1556" s="87"/>
      <c r="F1556" s="87"/>
    </row>
    <row r="1557" spans="1:6" ht="11.25" customHeight="1">
      <c r="A1557" s="305"/>
      <c r="B1557" s="12"/>
      <c r="C1557" s="237"/>
      <c r="D1557" s="13"/>
      <c r="E1557" s="14"/>
      <c r="F1557" s="14"/>
    </row>
    <row r="1558" spans="1:6" ht="11.25" customHeight="1">
      <c r="A1558" s="305"/>
      <c r="B1558" s="12"/>
      <c r="C1558" s="237"/>
      <c r="D1558" s="13"/>
      <c r="E1558" s="14"/>
      <c r="F1558" s="14"/>
    </row>
    <row r="1559" spans="1:6" ht="11.25" customHeight="1">
      <c r="A1559" s="305"/>
      <c r="B1559" s="12"/>
      <c r="C1559" s="237"/>
      <c r="D1559" s="13"/>
      <c r="E1559" s="14"/>
      <c r="F1559" s="14"/>
    </row>
    <row r="1560" spans="1:6" ht="11.25" customHeight="1">
      <c r="A1560" s="305"/>
      <c r="B1560" s="12"/>
      <c r="C1560" s="237"/>
      <c r="D1560" s="13"/>
      <c r="E1560" s="14"/>
      <c r="F1560" s="14"/>
    </row>
    <row r="1561" spans="1:6" ht="11.25" customHeight="1">
      <c r="A1561" s="305"/>
      <c r="B1561" s="12"/>
      <c r="C1561" s="237"/>
      <c r="D1561" s="13"/>
      <c r="E1561" s="14"/>
      <c r="F1561" s="14"/>
    </row>
    <row r="1562" spans="1:6" ht="11.25" customHeight="1">
      <c r="A1562" s="305"/>
      <c r="B1562" s="12"/>
      <c r="C1562" s="237"/>
      <c r="D1562" s="13"/>
      <c r="E1562" s="14"/>
      <c r="F1562" s="14"/>
    </row>
    <row r="1563" spans="1:6" ht="11.25" customHeight="1">
      <c r="A1563" s="305"/>
      <c r="B1563" s="12"/>
      <c r="C1563" s="237"/>
      <c r="D1563" s="13"/>
      <c r="E1563" s="14"/>
      <c r="F1563" s="14"/>
    </row>
    <row r="1564" spans="1:6" ht="11.25" customHeight="1">
      <c r="A1564" s="305"/>
      <c r="B1564" s="12"/>
      <c r="C1564" s="237"/>
      <c r="D1564" s="13"/>
      <c r="E1564" s="14"/>
      <c r="F1564" s="14"/>
    </row>
    <row r="1565" spans="1:6" ht="11.25" customHeight="1">
      <c r="A1565" s="305"/>
      <c r="B1565" s="12"/>
      <c r="C1565" s="237"/>
      <c r="D1565" s="13"/>
      <c r="E1565" s="14"/>
      <c r="F1565" s="14"/>
    </row>
    <row r="1566" spans="1:6" ht="11.25" customHeight="1">
      <c r="A1566" s="305"/>
      <c r="B1566" s="12"/>
      <c r="C1566" s="237"/>
      <c r="D1566" s="13"/>
      <c r="E1566" s="14"/>
      <c r="F1566" s="14"/>
    </row>
    <row r="1567" spans="1:6" ht="11.25" customHeight="1">
      <c r="A1567" s="305"/>
      <c r="B1567" s="12"/>
      <c r="C1567" s="237"/>
      <c r="D1567" s="13"/>
      <c r="E1567" s="14"/>
      <c r="F1567" s="14"/>
    </row>
    <row r="1568" spans="1:6" ht="11.25" customHeight="1">
      <c r="A1568" s="305"/>
      <c r="B1568" s="12"/>
      <c r="C1568" s="237"/>
      <c r="D1568" s="13"/>
      <c r="E1568" s="14"/>
      <c r="F1568" s="14"/>
    </row>
    <row r="1569" spans="1:6" ht="11.25" customHeight="1">
      <c r="A1569" s="305"/>
      <c r="B1569" s="12"/>
      <c r="C1569" s="237"/>
      <c r="D1569" s="13"/>
      <c r="E1569" s="14"/>
      <c r="F1569" s="14"/>
    </row>
    <row r="1570" spans="1:6" ht="11.25" customHeight="1">
      <c r="A1570" s="305"/>
      <c r="B1570" s="12"/>
      <c r="C1570" s="237"/>
      <c r="D1570" s="13"/>
      <c r="E1570" s="14"/>
      <c r="F1570" s="14"/>
    </row>
    <row r="1571" spans="1:6" ht="11.25" customHeight="1">
      <c r="A1571" s="305"/>
      <c r="B1571" s="12"/>
      <c r="C1571" s="237"/>
      <c r="D1571" s="13"/>
      <c r="E1571" s="14"/>
      <c r="F1571" s="14"/>
    </row>
    <row r="1572" spans="1:6" ht="11.25" customHeight="1">
      <c r="A1572" s="305"/>
      <c r="B1572" s="12"/>
      <c r="C1572" s="237"/>
      <c r="D1572" s="13"/>
      <c r="E1572" s="14"/>
      <c r="F1572" s="14"/>
    </row>
    <row r="1573" spans="1:6" ht="11.25" customHeight="1">
      <c r="A1573" s="305"/>
      <c r="B1573" s="12"/>
      <c r="C1573" s="237"/>
      <c r="D1573" s="13"/>
      <c r="E1573" s="14"/>
      <c r="F1573" s="14"/>
    </row>
    <row r="1574" spans="1:6" ht="11.25" customHeight="1">
      <c r="A1574" s="305"/>
      <c r="B1574" s="12"/>
      <c r="C1574" s="237"/>
      <c r="D1574" s="13"/>
      <c r="E1574" s="14"/>
      <c r="F1574" s="14"/>
    </row>
    <row r="1575" spans="1:6" ht="11.25" customHeight="1">
      <c r="A1575" s="305"/>
      <c r="B1575" s="12"/>
      <c r="C1575" s="237"/>
      <c r="D1575" s="13"/>
      <c r="E1575" s="14"/>
      <c r="F1575" s="14"/>
    </row>
    <row r="1576" spans="1:6" ht="11.25" customHeight="1">
      <c r="A1576" s="305"/>
      <c r="B1576" s="12"/>
      <c r="C1576" s="237"/>
      <c r="D1576" s="13"/>
      <c r="E1576" s="14"/>
      <c r="F1576" s="14"/>
    </row>
    <row r="1577" spans="1:6" ht="11.25" customHeight="1">
      <c r="A1577" s="305"/>
      <c r="B1577" s="12"/>
      <c r="C1577" s="237"/>
      <c r="D1577" s="13"/>
      <c r="E1577" s="14"/>
      <c r="F1577" s="14"/>
    </row>
    <row r="1578" spans="1:6" ht="11.25" customHeight="1">
      <c r="A1578" s="305"/>
      <c r="B1578" s="12"/>
      <c r="C1578" s="237"/>
      <c r="D1578" s="13"/>
      <c r="E1578" s="14"/>
      <c r="F1578" s="14"/>
    </row>
    <row r="1579" spans="1:6" ht="11.25" customHeight="1">
      <c r="A1579" s="305"/>
      <c r="B1579" s="12"/>
      <c r="C1579" s="237"/>
      <c r="D1579" s="13"/>
      <c r="E1579" s="14"/>
      <c r="F1579" s="14"/>
    </row>
    <row r="1580" spans="1:6" ht="11.25" customHeight="1">
      <c r="A1580" s="305"/>
      <c r="B1580" s="12"/>
      <c r="C1580" s="237"/>
      <c r="D1580" s="13"/>
      <c r="E1580" s="14"/>
      <c r="F1580" s="14"/>
    </row>
    <row r="1581" spans="1:6" ht="11.25" customHeight="1">
      <c r="A1581" s="305"/>
      <c r="B1581" s="12"/>
      <c r="C1581" s="237"/>
      <c r="D1581" s="13"/>
      <c r="E1581" s="14"/>
      <c r="F1581" s="14"/>
    </row>
    <row r="1582" spans="1:6" ht="11.25" customHeight="1">
      <c r="A1582" s="305"/>
      <c r="B1582" s="12"/>
      <c r="C1582" s="237"/>
      <c r="D1582" s="13"/>
      <c r="E1582" s="14"/>
      <c r="F1582" s="14"/>
    </row>
    <row r="1583" spans="1:6" ht="11.25" customHeight="1">
      <c r="A1583" s="305"/>
      <c r="B1583" s="12"/>
      <c r="C1583" s="237"/>
      <c r="D1583" s="13"/>
      <c r="E1583" s="14"/>
      <c r="F1583" s="14"/>
    </row>
    <row r="1584" spans="1:6" ht="11.25" customHeight="1">
      <c r="A1584" s="305"/>
      <c r="B1584" s="12"/>
      <c r="C1584" s="237"/>
      <c r="D1584" s="13"/>
      <c r="E1584" s="14"/>
      <c r="F1584" s="14"/>
    </row>
    <row r="1585" spans="1:6" ht="11.25" customHeight="1">
      <c r="A1585" s="305"/>
      <c r="B1585" s="12"/>
      <c r="C1585" s="237"/>
      <c r="D1585" s="13"/>
      <c r="E1585" s="14"/>
      <c r="F1585" s="14"/>
    </row>
    <row r="1586" spans="1:6" ht="11.25" customHeight="1">
      <c r="A1586" s="305"/>
      <c r="B1586" s="12"/>
      <c r="C1586" s="237"/>
      <c r="D1586" s="13"/>
      <c r="E1586" s="14"/>
      <c r="F1586" s="14"/>
    </row>
    <row r="1587" spans="1:6" ht="11.25" customHeight="1">
      <c r="A1587" s="305"/>
      <c r="B1587" s="12"/>
      <c r="C1587" s="237"/>
      <c r="D1587" s="13"/>
      <c r="E1587" s="14"/>
      <c r="F1587" s="14"/>
    </row>
    <row r="1588" spans="1:6" ht="11.25" customHeight="1">
      <c r="A1588" s="305"/>
      <c r="B1588" s="12"/>
      <c r="C1588" s="237"/>
      <c r="D1588" s="13"/>
      <c r="E1588" s="14"/>
      <c r="F1588" s="14"/>
    </row>
    <row r="1589" spans="1:6" ht="11.25" customHeight="1">
      <c r="A1589" s="305"/>
      <c r="B1589" s="12"/>
      <c r="C1589" s="237"/>
      <c r="D1589" s="13"/>
      <c r="E1589" s="14"/>
      <c r="F1589" s="14"/>
    </row>
    <row r="1590" spans="1:6" ht="11.25" customHeight="1">
      <c r="A1590" s="305"/>
      <c r="B1590" s="12"/>
      <c r="C1590" s="237"/>
      <c r="D1590" s="13"/>
      <c r="E1590" s="14"/>
      <c r="F1590" s="14"/>
    </row>
    <row r="1591" spans="1:6" ht="11.25" customHeight="1">
      <c r="A1591" s="305"/>
      <c r="B1591" s="12"/>
      <c r="C1591" s="237"/>
      <c r="D1591" s="13"/>
      <c r="E1591" s="14"/>
      <c r="F1591" s="14"/>
    </row>
    <row r="1592" spans="1:6" ht="11.25" customHeight="1">
      <c r="A1592" s="305"/>
      <c r="B1592" s="12"/>
      <c r="C1592" s="237"/>
      <c r="D1592" s="13"/>
      <c r="E1592" s="14"/>
      <c r="F1592" s="14"/>
    </row>
    <row r="1593" spans="1:6" ht="11.25" customHeight="1">
      <c r="A1593" s="305"/>
      <c r="B1593" s="12"/>
      <c r="C1593" s="237"/>
      <c r="D1593" s="13"/>
      <c r="E1593" s="14"/>
      <c r="F1593" s="14"/>
    </row>
    <row r="1594" spans="1:6" ht="11.25" customHeight="1">
      <c r="A1594" s="305"/>
      <c r="B1594" s="12"/>
      <c r="C1594" s="237"/>
      <c r="D1594" s="13"/>
      <c r="E1594" s="14"/>
      <c r="F1594" s="14"/>
    </row>
    <row r="1595" spans="1:6" ht="11.25" customHeight="1">
      <c r="A1595" s="305"/>
      <c r="B1595" s="12"/>
      <c r="C1595" s="237"/>
      <c r="D1595" s="13"/>
      <c r="E1595" s="14"/>
      <c r="F1595" s="14"/>
    </row>
    <row r="1596" spans="1:6" ht="11.25" customHeight="1">
      <c r="A1596" s="305"/>
      <c r="B1596" s="12"/>
      <c r="C1596" s="237"/>
      <c r="D1596" s="13"/>
      <c r="E1596" s="14"/>
      <c r="F1596" s="14"/>
    </row>
    <row r="1597" spans="1:6" ht="11.25" customHeight="1">
      <c r="A1597" s="305"/>
      <c r="B1597" s="12"/>
      <c r="C1597" s="237"/>
      <c r="D1597" s="13"/>
      <c r="E1597" s="14"/>
      <c r="F1597" s="14"/>
    </row>
    <row r="1598" spans="1:6" ht="11.25" customHeight="1">
      <c r="A1598" s="305"/>
      <c r="B1598" s="12"/>
      <c r="C1598" s="237"/>
      <c r="D1598" s="13"/>
      <c r="E1598" s="14"/>
      <c r="F1598" s="14"/>
    </row>
    <row r="1599" spans="1:6" ht="11.25" customHeight="1">
      <c r="A1599" s="305"/>
      <c r="B1599" s="12"/>
      <c r="C1599" s="237"/>
      <c r="D1599" s="13"/>
      <c r="E1599" s="14"/>
      <c r="F1599" s="14"/>
    </row>
    <row r="1600" spans="1:6" ht="11.25" customHeight="1">
      <c r="A1600" s="305"/>
      <c r="B1600" s="12"/>
      <c r="C1600" s="237"/>
      <c r="D1600" s="13"/>
      <c r="E1600" s="14"/>
      <c r="F1600" s="14"/>
    </row>
    <row r="1601" spans="1:6" ht="11.25" customHeight="1">
      <c r="A1601" s="305"/>
      <c r="B1601" s="12"/>
      <c r="C1601" s="237"/>
      <c r="D1601" s="13"/>
      <c r="E1601" s="14"/>
      <c r="F1601" s="14"/>
    </row>
    <row r="1602" spans="1:6" ht="11.25" customHeight="1">
      <c r="A1602" s="305"/>
      <c r="B1602" s="12"/>
      <c r="C1602" s="237"/>
      <c r="D1602" s="13"/>
      <c r="E1602" s="14"/>
      <c r="F1602" s="14"/>
    </row>
    <row r="1603" spans="1:6" ht="11.25" customHeight="1">
      <c r="A1603" s="305"/>
      <c r="B1603" s="12"/>
      <c r="C1603" s="237"/>
      <c r="D1603" s="13"/>
      <c r="E1603" s="14"/>
      <c r="F1603" s="14"/>
    </row>
    <row r="1604" spans="1:6" ht="11.25" customHeight="1">
      <c r="A1604" s="305"/>
      <c r="B1604" s="12"/>
      <c r="C1604" s="237"/>
      <c r="D1604" s="13"/>
      <c r="E1604" s="14"/>
      <c r="F1604" s="14"/>
    </row>
    <row r="1605" spans="1:6" ht="11.25" customHeight="1">
      <c r="A1605" s="305"/>
      <c r="B1605" s="12"/>
      <c r="C1605" s="237"/>
      <c r="D1605" s="13"/>
      <c r="E1605" s="14"/>
      <c r="F1605" s="14"/>
    </row>
    <row r="1606" spans="1:6" ht="11.25" customHeight="1">
      <c r="A1606" s="305"/>
      <c r="B1606" s="12"/>
      <c r="C1606" s="237"/>
      <c r="D1606" s="13"/>
      <c r="E1606" s="14"/>
      <c r="F1606" s="14"/>
    </row>
    <row r="1607" spans="1:6" ht="11.25" customHeight="1">
      <c r="A1607" s="305"/>
      <c r="B1607" s="12"/>
      <c r="C1607" s="237"/>
      <c r="D1607" s="13"/>
      <c r="E1607" s="14"/>
      <c r="F1607" s="14"/>
    </row>
    <row r="1608" spans="1:6" ht="11.25" customHeight="1">
      <c r="A1608" s="305"/>
      <c r="B1608" s="12"/>
      <c r="C1608" s="237"/>
      <c r="D1608" s="13"/>
      <c r="E1608" s="14"/>
      <c r="F1608" s="14"/>
    </row>
    <row r="1609" spans="1:6" ht="11.25" customHeight="1">
      <c r="A1609" s="305"/>
      <c r="B1609" s="12"/>
      <c r="C1609" s="237"/>
      <c r="D1609" s="13"/>
      <c r="E1609" s="14"/>
      <c r="F1609" s="14"/>
    </row>
    <row r="1610" spans="1:6" ht="11.25" customHeight="1">
      <c r="A1610" s="305"/>
      <c r="B1610" s="12"/>
      <c r="C1610" s="237"/>
      <c r="D1610" s="13"/>
      <c r="E1610" s="14"/>
      <c r="F1610" s="14"/>
    </row>
    <row r="1611" spans="1:6" ht="11.25" customHeight="1">
      <c r="A1611" s="305"/>
      <c r="B1611" s="12"/>
      <c r="C1611" s="237"/>
      <c r="D1611" s="13"/>
      <c r="E1611" s="14"/>
      <c r="F1611" s="14"/>
    </row>
    <row r="1612" spans="1:6" ht="11.25" customHeight="1">
      <c r="A1612" s="305"/>
      <c r="B1612" s="12"/>
      <c r="C1612" s="237"/>
      <c r="D1612" s="13"/>
      <c r="E1612" s="14"/>
      <c r="F1612" s="14"/>
    </row>
    <row r="1613" spans="1:6" ht="11.25" customHeight="1">
      <c r="A1613" s="305"/>
      <c r="B1613" s="12"/>
      <c r="C1613" s="237"/>
      <c r="D1613" s="13"/>
      <c r="E1613" s="14"/>
      <c r="F1613" s="14"/>
    </row>
    <row r="1614" spans="1:6" ht="11.25" customHeight="1">
      <c r="A1614" s="305"/>
      <c r="B1614" s="12"/>
      <c r="C1614" s="237"/>
      <c r="D1614" s="13"/>
      <c r="E1614" s="14"/>
      <c r="F1614" s="14"/>
    </row>
    <row r="1615" spans="1:6" ht="11.25" customHeight="1">
      <c r="A1615" s="305"/>
      <c r="B1615" s="12"/>
      <c r="C1615" s="237"/>
      <c r="D1615" s="13"/>
      <c r="E1615" s="14"/>
      <c r="F1615" s="14"/>
    </row>
    <row r="1616" spans="1:6" ht="11.25" customHeight="1">
      <c r="A1616" s="305"/>
      <c r="B1616" s="12"/>
      <c r="C1616" s="237"/>
      <c r="D1616" s="13"/>
      <c r="E1616" s="14"/>
      <c r="F1616" s="14"/>
    </row>
    <row r="1617" spans="1:6" ht="11.25" customHeight="1">
      <c r="A1617" s="305"/>
      <c r="B1617" s="12"/>
      <c r="C1617" s="237"/>
      <c r="D1617" s="13"/>
      <c r="E1617" s="14"/>
      <c r="F1617" s="14"/>
    </row>
    <row r="1618" spans="1:6" ht="11.25" customHeight="1">
      <c r="A1618" s="305"/>
      <c r="B1618" s="12"/>
      <c r="C1618" s="237"/>
      <c r="D1618" s="13"/>
      <c r="E1618" s="14"/>
      <c r="F1618" s="14"/>
    </row>
    <row r="1619" spans="1:6" ht="11.25" customHeight="1">
      <c r="A1619" s="305"/>
      <c r="B1619" s="12"/>
      <c r="C1619" s="237"/>
      <c r="D1619" s="13"/>
      <c r="E1619" s="14"/>
      <c r="F1619" s="14"/>
    </row>
    <row r="1620" spans="1:6" ht="11.25" customHeight="1">
      <c r="A1620" s="305"/>
      <c r="B1620" s="12"/>
      <c r="C1620" s="237"/>
      <c r="D1620" s="13"/>
      <c r="E1620" s="14"/>
      <c r="F1620" s="14"/>
    </row>
    <row r="1621" spans="1:6" ht="11.25" customHeight="1">
      <c r="A1621" s="305"/>
      <c r="B1621" s="12"/>
      <c r="C1621" s="237"/>
      <c r="D1621" s="13"/>
      <c r="E1621" s="14"/>
      <c r="F1621" s="14"/>
    </row>
    <row r="1622" spans="1:6" ht="11.25" customHeight="1">
      <c r="A1622" s="305"/>
      <c r="B1622" s="12"/>
      <c r="C1622" s="237"/>
      <c r="D1622" s="13"/>
      <c r="E1622" s="14"/>
      <c r="F1622" s="14"/>
    </row>
    <row r="1623" spans="1:6" ht="11.25" customHeight="1">
      <c r="A1623" s="305"/>
      <c r="B1623" s="12"/>
      <c r="C1623" s="237"/>
      <c r="D1623" s="13"/>
      <c r="E1623" s="14"/>
      <c r="F1623" s="14"/>
    </row>
    <row r="1624" spans="1:6" ht="11.25" customHeight="1">
      <c r="A1624" s="305"/>
      <c r="B1624" s="12"/>
      <c r="C1624" s="237"/>
      <c r="D1624" s="13"/>
      <c r="E1624" s="14"/>
      <c r="F1624" s="14"/>
    </row>
    <row r="1625" spans="1:6" ht="11.25" customHeight="1">
      <c r="A1625" s="305"/>
      <c r="B1625" s="12"/>
      <c r="C1625" s="237"/>
      <c r="D1625" s="13"/>
      <c r="E1625" s="14"/>
      <c r="F1625" s="14"/>
    </row>
    <row r="1626" spans="1:6" ht="11.25" customHeight="1">
      <c r="A1626" s="305"/>
      <c r="B1626" s="12"/>
      <c r="C1626" s="237"/>
      <c r="D1626" s="13"/>
      <c r="E1626" s="14"/>
      <c r="F1626" s="14"/>
    </row>
    <row r="1627" spans="1:6" ht="11.25" customHeight="1">
      <c r="A1627" s="305"/>
      <c r="B1627" s="12"/>
      <c r="C1627" s="237"/>
      <c r="D1627" s="13"/>
      <c r="E1627" s="14"/>
      <c r="F1627" s="14"/>
    </row>
    <row r="1628" spans="1:6" ht="11.25" customHeight="1">
      <c r="A1628" s="305"/>
      <c r="B1628" s="12"/>
      <c r="C1628" s="237"/>
      <c r="D1628" s="13"/>
      <c r="E1628" s="14"/>
      <c r="F1628" s="14"/>
    </row>
    <row r="1629" spans="1:6" ht="11.25" customHeight="1">
      <c r="A1629" s="305"/>
      <c r="B1629" s="12"/>
      <c r="C1629" s="237"/>
      <c r="D1629" s="13"/>
      <c r="E1629" s="14"/>
      <c r="F1629" s="14"/>
    </row>
    <row r="1630" spans="1:6" ht="11.25" customHeight="1">
      <c r="A1630" s="305"/>
      <c r="B1630" s="12"/>
      <c r="C1630" s="237"/>
      <c r="D1630" s="13"/>
      <c r="E1630" s="14"/>
      <c r="F1630" s="14"/>
    </row>
    <row r="1631" spans="1:6" ht="11.25" customHeight="1">
      <c r="A1631" s="305"/>
      <c r="B1631" s="12"/>
      <c r="C1631" s="237"/>
      <c r="D1631" s="13"/>
      <c r="E1631" s="14"/>
      <c r="F1631" s="14"/>
    </row>
    <row r="1632" spans="1:6" ht="11.25" customHeight="1">
      <c r="A1632" s="305"/>
      <c r="B1632" s="12"/>
      <c r="C1632" s="237"/>
      <c r="D1632" s="13"/>
      <c r="E1632" s="14"/>
      <c r="F1632" s="14"/>
    </row>
    <row r="1633" spans="1:6" ht="11.25" customHeight="1">
      <c r="A1633" s="305"/>
      <c r="B1633" s="12"/>
      <c r="C1633" s="237"/>
      <c r="D1633" s="13"/>
      <c r="E1633" s="14"/>
      <c r="F1633" s="14"/>
    </row>
    <row r="1634" spans="1:6" ht="11.25" customHeight="1">
      <c r="A1634" s="305"/>
      <c r="B1634" s="12"/>
      <c r="C1634" s="237"/>
      <c r="D1634" s="13"/>
      <c r="E1634" s="14"/>
      <c r="F1634" s="14"/>
    </row>
    <row r="1635" spans="1:6" ht="11.25" customHeight="1">
      <c r="A1635" s="305"/>
      <c r="B1635" s="12"/>
      <c r="C1635" s="237"/>
      <c r="D1635" s="13"/>
      <c r="E1635" s="14"/>
      <c r="F1635" s="14"/>
    </row>
    <row r="1636" spans="1:6" ht="11.25" customHeight="1">
      <c r="A1636" s="305"/>
      <c r="B1636" s="12"/>
      <c r="C1636" s="237"/>
      <c r="D1636" s="13"/>
      <c r="E1636" s="14"/>
      <c r="F1636" s="14"/>
    </row>
    <row r="1637" spans="1:6" ht="11.25" customHeight="1">
      <c r="A1637" s="305"/>
      <c r="B1637" s="12"/>
      <c r="C1637" s="237"/>
      <c r="D1637" s="13"/>
      <c r="E1637" s="14"/>
      <c r="F1637" s="14"/>
    </row>
    <row r="1638" spans="1:6" ht="11.25" customHeight="1">
      <c r="A1638" s="305"/>
      <c r="B1638" s="12"/>
      <c r="C1638" s="237"/>
      <c r="D1638" s="13"/>
      <c r="E1638" s="14"/>
      <c r="F1638" s="14"/>
    </row>
    <row r="1639" spans="1:6" ht="11.25" customHeight="1">
      <c r="A1639" s="305"/>
      <c r="B1639" s="12"/>
      <c r="C1639" s="237"/>
      <c r="D1639" s="13"/>
      <c r="E1639" s="14"/>
      <c r="F1639" s="14"/>
    </row>
    <row r="1640" spans="1:6" ht="11.25" customHeight="1">
      <c r="A1640" s="305"/>
      <c r="B1640" s="12"/>
      <c r="C1640" s="237"/>
      <c r="D1640" s="13"/>
      <c r="E1640" s="14"/>
      <c r="F1640" s="14"/>
    </row>
    <row r="1641" spans="1:6" ht="11.25" customHeight="1">
      <c r="A1641" s="305"/>
      <c r="B1641" s="12"/>
      <c r="C1641" s="237"/>
      <c r="D1641" s="13"/>
      <c r="E1641" s="14"/>
      <c r="F1641" s="14"/>
    </row>
    <row r="1642" spans="1:6" ht="11.25" customHeight="1">
      <c r="A1642" s="305"/>
      <c r="B1642" s="12"/>
      <c r="C1642" s="237"/>
      <c r="D1642" s="13"/>
      <c r="E1642" s="14"/>
      <c r="F1642" s="14"/>
    </row>
    <row r="1643" spans="1:6" ht="11.25" customHeight="1">
      <c r="A1643" s="305"/>
      <c r="B1643" s="12"/>
      <c r="C1643" s="237"/>
      <c r="D1643" s="13"/>
      <c r="E1643" s="14"/>
      <c r="F1643" s="14"/>
    </row>
    <row r="1644" spans="1:6" ht="11.25" customHeight="1">
      <c r="A1644" s="305"/>
      <c r="B1644" s="12"/>
      <c r="C1644" s="237"/>
      <c r="D1644" s="13"/>
      <c r="E1644" s="14"/>
      <c r="F1644" s="14"/>
    </row>
    <row r="1645" spans="1:6" ht="11.25" customHeight="1">
      <c r="A1645" s="305"/>
      <c r="B1645" s="12"/>
      <c r="C1645" s="237"/>
      <c r="D1645" s="13"/>
      <c r="E1645" s="14"/>
      <c r="F1645" s="14"/>
    </row>
    <row r="1646" spans="1:6" ht="11.25" customHeight="1">
      <c r="A1646" s="305"/>
      <c r="B1646" s="12"/>
      <c r="C1646" s="237"/>
      <c r="D1646" s="13"/>
      <c r="E1646" s="14"/>
      <c r="F1646" s="14"/>
    </row>
    <row r="1647" spans="1:6" ht="11.25" customHeight="1">
      <c r="A1647" s="305"/>
      <c r="B1647" s="12"/>
      <c r="C1647" s="237"/>
      <c r="D1647" s="13"/>
      <c r="E1647" s="14"/>
      <c r="F1647" s="14"/>
    </row>
    <row r="1648" spans="1:6" ht="11.25" customHeight="1">
      <c r="A1648" s="305"/>
      <c r="B1648" s="12"/>
      <c r="C1648" s="237"/>
      <c r="D1648" s="13"/>
      <c r="E1648" s="14"/>
      <c r="F1648" s="14"/>
    </row>
    <row r="1649" spans="1:6" ht="11.25" customHeight="1">
      <c r="A1649" s="305"/>
      <c r="B1649" s="12"/>
      <c r="C1649" s="237"/>
      <c r="D1649" s="13"/>
      <c r="E1649" s="14"/>
      <c r="F1649" s="14"/>
    </row>
    <row r="1650" spans="1:6" ht="11.25" customHeight="1">
      <c r="A1650" s="305"/>
      <c r="B1650" s="12"/>
      <c r="C1650" s="237"/>
      <c r="D1650" s="13"/>
      <c r="E1650" s="14"/>
      <c r="F1650" s="14"/>
    </row>
    <row r="1651" spans="1:6" ht="11.25" customHeight="1">
      <c r="A1651" s="305"/>
      <c r="B1651" s="12"/>
      <c r="C1651" s="237"/>
      <c r="D1651" s="13"/>
      <c r="E1651" s="14"/>
      <c r="F1651" s="14"/>
    </row>
    <row r="1652" spans="1:6" ht="11.25" customHeight="1">
      <c r="A1652" s="305"/>
      <c r="B1652" s="12"/>
      <c r="C1652" s="237"/>
      <c r="D1652" s="13"/>
      <c r="E1652" s="14"/>
      <c r="F1652" s="14"/>
    </row>
    <row r="1653" spans="1:6" ht="11.25" customHeight="1">
      <c r="A1653" s="305"/>
      <c r="B1653" s="12"/>
      <c r="C1653" s="237"/>
      <c r="D1653" s="13"/>
      <c r="E1653" s="14"/>
      <c r="F1653" s="14"/>
    </row>
    <row r="1654" spans="1:6" ht="11.25" customHeight="1">
      <c r="A1654" s="305"/>
      <c r="B1654" s="12"/>
      <c r="C1654" s="237"/>
      <c r="D1654" s="13"/>
      <c r="E1654" s="14"/>
      <c r="F1654" s="14"/>
    </row>
    <row r="1655" spans="1:6" ht="11.25" customHeight="1">
      <c r="A1655" s="305"/>
      <c r="B1655" s="12"/>
      <c r="C1655" s="237"/>
      <c r="D1655" s="13"/>
      <c r="E1655" s="14"/>
      <c r="F1655" s="14"/>
    </row>
    <row r="1656" spans="1:6" ht="11.25" customHeight="1">
      <c r="A1656" s="305"/>
      <c r="B1656" s="12"/>
      <c r="C1656" s="237"/>
      <c r="D1656" s="13"/>
      <c r="E1656" s="14"/>
      <c r="F1656" s="14"/>
    </row>
    <row r="1657" spans="1:6" ht="11.25" customHeight="1">
      <c r="A1657" s="305"/>
      <c r="B1657" s="12"/>
      <c r="C1657" s="237"/>
      <c r="D1657" s="13"/>
      <c r="E1657" s="14"/>
      <c r="F1657" s="14"/>
    </row>
    <row r="1658" spans="1:6" ht="11.25" customHeight="1">
      <c r="A1658" s="305"/>
      <c r="B1658" s="12"/>
      <c r="C1658" s="237"/>
      <c r="D1658" s="13"/>
      <c r="E1658" s="14"/>
      <c r="F1658" s="14"/>
    </row>
    <row r="1659" spans="1:6" ht="11.25" customHeight="1">
      <c r="A1659" s="305"/>
      <c r="B1659" s="12"/>
      <c r="C1659" s="237"/>
      <c r="D1659" s="13"/>
      <c r="E1659" s="14"/>
      <c r="F1659" s="14"/>
    </row>
    <row r="1660" spans="1:6" ht="11.25" customHeight="1">
      <c r="A1660" s="305"/>
      <c r="B1660" s="12"/>
      <c r="C1660" s="237"/>
      <c r="D1660" s="13"/>
      <c r="E1660" s="14"/>
      <c r="F1660" s="14"/>
    </row>
    <row r="1661" spans="1:6" ht="11.25" customHeight="1">
      <c r="A1661" s="305"/>
      <c r="B1661" s="12"/>
      <c r="C1661" s="237"/>
      <c r="D1661" s="13"/>
      <c r="E1661" s="14"/>
      <c r="F1661" s="14"/>
    </row>
    <row r="1662" spans="1:6" ht="11.25" customHeight="1">
      <c r="A1662" s="305"/>
      <c r="B1662" s="12"/>
      <c r="C1662" s="237"/>
      <c r="D1662" s="13"/>
      <c r="E1662" s="14"/>
      <c r="F1662" s="14"/>
    </row>
    <row r="1663" spans="1:6" ht="11.25" customHeight="1">
      <c r="A1663" s="305"/>
      <c r="B1663" s="12"/>
      <c r="C1663" s="237"/>
      <c r="D1663" s="13"/>
      <c r="E1663" s="14"/>
      <c r="F1663" s="14"/>
    </row>
    <row r="1664" spans="1:6" ht="11.25" customHeight="1">
      <c r="A1664" s="305"/>
      <c r="B1664" s="12"/>
      <c r="C1664" s="237"/>
      <c r="D1664" s="13"/>
      <c r="E1664" s="14"/>
      <c r="F1664" s="14"/>
    </row>
    <row r="1665" spans="1:6" ht="11.25" customHeight="1">
      <c r="A1665" s="305"/>
      <c r="B1665" s="12"/>
      <c r="C1665" s="237"/>
      <c r="D1665" s="13"/>
      <c r="E1665" s="14"/>
      <c r="F1665" s="14"/>
    </row>
    <row r="1666" spans="1:6" ht="11.25" customHeight="1">
      <c r="A1666" s="305"/>
      <c r="B1666" s="12"/>
      <c r="C1666" s="237"/>
      <c r="D1666" s="13"/>
      <c r="E1666" s="14"/>
      <c r="F1666" s="14"/>
    </row>
    <row r="1667" spans="1:6" ht="11.25" customHeight="1">
      <c r="A1667" s="305"/>
      <c r="B1667" s="12"/>
      <c r="C1667" s="237"/>
      <c r="D1667" s="13"/>
      <c r="E1667" s="14"/>
      <c r="F1667" s="14"/>
    </row>
    <row r="1668" spans="1:6" ht="11.25" customHeight="1">
      <c r="A1668" s="305"/>
      <c r="B1668" s="12"/>
      <c r="C1668" s="237"/>
      <c r="D1668" s="13"/>
      <c r="E1668" s="14"/>
      <c r="F1668" s="14"/>
    </row>
    <row r="1669" spans="1:6" ht="11.25" customHeight="1">
      <c r="A1669" s="305"/>
      <c r="B1669" s="12"/>
      <c r="C1669" s="237"/>
      <c r="D1669" s="13"/>
      <c r="E1669" s="14"/>
      <c r="F1669" s="14"/>
    </row>
    <row r="1670" spans="1:6" ht="11.25" customHeight="1">
      <c r="A1670" s="305"/>
      <c r="B1670" s="12"/>
      <c r="C1670" s="237"/>
      <c r="D1670" s="13"/>
      <c r="E1670" s="14"/>
      <c r="F1670" s="14"/>
    </row>
    <row r="1671" spans="1:6" ht="11.25" customHeight="1">
      <c r="A1671" s="305"/>
      <c r="B1671" s="12"/>
      <c r="C1671" s="237"/>
      <c r="D1671" s="13"/>
      <c r="E1671" s="14"/>
      <c r="F1671" s="14"/>
    </row>
    <row r="1672" spans="1:6" ht="11.25" customHeight="1">
      <c r="A1672" s="305"/>
      <c r="B1672" s="12"/>
      <c r="C1672" s="237"/>
      <c r="D1672" s="13"/>
      <c r="E1672" s="14"/>
      <c r="F1672" s="14"/>
    </row>
    <row r="1673" spans="1:6" ht="11.25" customHeight="1">
      <c r="A1673" s="305"/>
      <c r="B1673" s="12"/>
      <c r="C1673" s="237"/>
      <c r="D1673" s="13"/>
      <c r="E1673" s="14"/>
      <c r="F1673" s="14"/>
    </row>
    <row r="1674" spans="1:6" ht="11.25" customHeight="1">
      <c r="A1674" s="305"/>
      <c r="B1674" s="12"/>
      <c r="C1674" s="237"/>
      <c r="D1674" s="13"/>
      <c r="E1674" s="14"/>
      <c r="F1674" s="14"/>
    </row>
    <row r="1675" spans="1:6" ht="11.25" customHeight="1">
      <c r="A1675" s="305"/>
      <c r="B1675" s="12"/>
      <c r="C1675" s="237"/>
      <c r="D1675" s="13"/>
      <c r="E1675" s="14"/>
      <c r="F1675" s="14"/>
    </row>
    <row r="1676" spans="1:6" ht="11.25" customHeight="1">
      <c r="A1676" s="305"/>
      <c r="B1676" s="12"/>
      <c r="C1676" s="237"/>
      <c r="D1676" s="13"/>
      <c r="E1676" s="14"/>
      <c r="F1676" s="14"/>
    </row>
    <row r="1677" spans="1:6" ht="11.25" customHeight="1">
      <c r="A1677" s="305"/>
      <c r="B1677" s="12"/>
      <c r="C1677" s="237"/>
      <c r="D1677" s="13"/>
      <c r="E1677" s="14"/>
      <c r="F1677" s="14"/>
    </row>
    <row r="1678" spans="1:6" ht="11.25" customHeight="1">
      <c r="A1678" s="305"/>
      <c r="B1678" s="12"/>
      <c r="C1678" s="237"/>
      <c r="D1678" s="13"/>
      <c r="E1678" s="14"/>
      <c r="F1678" s="14"/>
    </row>
    <row r="1679" spans="1:6" ht="11.25" customHeight="1">
      <c r="A1679" s="305"/>
      <c r="B1679" s="12"/>
      <c r="C1679" s="237"/>
      <c r="D1679" s="13"/>
      <c r="E1679" s="14"/>
      <c r="F1679" s="14"/>
    </row>
    <row r="1680" spans="1:6" ht="11.25" customHeight="1">
      <c r="A1680" s="305"/>
      <c r="B1680" s="12"/>
      <c r="C1680" s="237"/>
      <c r="D1680" s="13"/>
      <c r="E1680" s="14"/>
      <c r="F1680" s="14"/>
    </row>
    <row r="1681" spans="1:6" ht="11.25" customHeight="1">
      <c r="A1681" s="305"/>
      <c r="B1681" s="12"/>
      <c r="C1681" s="237"/>
      <c r="D1681" s="13"/>
      <c r="E1681" s="14"/>
      <c r="F1681" s="14"/>
    </row>
    <row r="1682" spans="1:6" ht="11.25" customHeight="1">
      <c r="A1682" s="305"/>
      <c r="B1682" s="12"/>
      <c r="C1682" s="237"/>
      <c r="D1682" s="13"/>
      <c r="E1682" s="14"/>
      <c r="F1682" s="14"/>
    </row>
    <row r="1683" spans="1:6" ht="11.25" customHeight="1">
      <c r="A1683" s="305"/>
      <c r="B1683" s="12"/>
      <c r="C1683" s="237"/>
      <c r="D1683" s="13"/>
      <c r="E1683" s="14"/>
      <c r="F1683" s="14"/>
    </row>
    <row r="1684" spans="1:6" ht="11.25" customHeight="1">
      <c r="A1684" s="305"/>
      <c r="B1684" s="12"/>
      <c r="C1684" s="237"/>
      <c r="D1684" s="13"/>
      <c r="E1684" s="14"/>
      <c r="F1684" s="14"/>
    </row>
    <row r="1685" spans="1:6" ht="11.25" customHeight="1">
      <c r="A1685" s="305"/>
      <c r="B1685" s="12"/>
      <c r="C1685" s="237"/>
      <c r="D1685" s="13"/>
      <c r="E1685" s="14"/>
      <c r="F1685" s="14"/>
    </row>
    <row r="1686" spans="1:6" ht="11.25" customHeight="1">
      <c r="A1686" s="305"/>
      <c r="B1686" s="12"/>
      <c r="C1686" s="237"/>
      <c r="D1686" s="13"/>
      <c r="E1686" s="14"/>
      <c r="F1686" s="14"/>
    </row>
    <row r="1687" spans="1:6" ht="11.25" customHeight="1">
      <c r="A1687" s="305"/>
      <c r="B1687" s="12"/>
      <c r="C1687" s="237"/>
      <c r="D1687" s="13"/>
      <c r="E1687" s="14"/>
      <c r="F1687" s="14"/>
    </row>
    <row r="1688" spans="1:6" ht="11.25" customHeight="1">
      <c r="A1688" s="305"/>
      <c r="B1688" s="12"/>
      <c r="C1688" s="237"/>
      <c r="D1688" s="13"/>
      <c r="E1688" s="14"/>
      <c r="F1688" s="14"/>
    </row>
    <row r="1689" spans="1:6" ht="11.25" customHeight="1">
      <c r="A1689" s="305"/>
      <c r="B1689" s="12"/>
      <c r="C1689" s="237"/>
      <c r="D1689" s="13"/>
      <c r="E1689" s="14"/>
      <c r="F1689" s="14"/>
    </row>
    <row r="1690" spans="1:6" ht="11.25" customHeight="1">
      <c r="A1690" s="305"/>
      <c r="B1690" s="12"/>
      <c r="C1690" s="237"/>
      <c r="D1690" s="13"/>
      <c r="E1690" s="14"/>
      <c r="F1690" s="14"/>
    </row>
    <row r="1691" spans="1:6" ht="11.25" customHeight="1">
      <c r="A1691" s="305"/>
      <c r="B1691" s="12"/>
      <c r="C1691" s="237"/>
      <c r="D1691" s="13"/>
      <c r="E1691" s="14"/>
      <c r="F1691" s="14"/>
    </row>
    <row r="1692" spans="1:6" ht="11.25" customHeight="1">
      <c r="A1692" s="305"/>
      <c r="B1692" s="12"/>
      <c r="C1692" s="237"/>
      <c r="D1692" s="13"/>
      <c r="E1692" s="14"/>
      <c r="F1692" s="14"/>
    </row>
    <row r="1693" spans="1:6" ht="11.25" customHeight="1">
      <c r="A1693" s="305"/>
      <c r="B1693" s="12"/>
      <c r="C1693" s="237"/>
      <c r="D1693" s="13"/>
      <c r="E1693" s="14"/>
      <c r="F1693" s="14"/>
    </row>
    <row r="1694" spans="1:6" ht="11.25" customHeight="1">
      <c r="A1694" s="305"/>
      <c r="B1694" s="12"/>
      <c r="C1694" s="237"/>
      <c r="D1694" s="13"/>
      <c r="E1694" s="14"/>
      <c r="F1694" s="14"/>
    </row>
    <row r="1695" spans="1:6" ht="11.25" customHeight="1">
      <c r="A1695" s="305"/>
      <c r="B1695" s="12"/>
      <c r="C1695" s="237"/>
      <c r="D1695" s="13"/>
      <c r="E1695" s="14"/>
      <c r="F1695" s="14"/>
    </row>
    <row r="1696" spans="1:6" ht="11.25" customHeight="1">
      <c r="A1696" s="305"/>
      <c r="B1696" s="12"/>
      <c r="C1696" s="237"/>
      <c r="D1696" s="13"/>
      <c r="E1696" s="14"/>
      <c r="F1696" s="14"/>
    </row>
    <row r="1697" spans="1:6" ht="11.25" customHeight="1">
      <c r="A1697" s="305"/>
      <c r="B1697" s="12"/>
      <c r="C1697" s="237"/>
      <c r="D1697" s="13"/>
      <c r="E1697" s="14"/>
      <c r="F1697" s="14"/>
    </row>
    <row r="1698" spans="1:6" ht="11.25" customHeight="1">
      <c r="A1698" s="305"/>
      <c r="B1698" s="12"/>
      <c r="C1698" s="237"/>
      <c r="D1698" s="13"/>
      <c r="E1698" s="14"/>
      <c r="F1698" s="14"/>
    </row>
    <row r="1699" spans="1:6" ht="11.25" customHeight="1">
      <c r="A1699" s="305"/>
      <c r="B1699" s="12"/>
      <c r="C1699" s="237"/>
      <c r="D1699" s="13"/>
      <c r="E1699" s="14"/>
      <c r="F1699" s="14"/>
    </row>
    <row r="1700" spans="1:6" ht="11.25" customHeight="1">
      <c r="A1700" s="305"/>
      <c r="B1700" s="12"/>
      <c r="C1700" s="237"/>
      <c r="D1700" s="13"/>
      <c r="E1700" s="14"/>
      <c r="F1700" s="14"/>
    </row>
    <row r="1701" spans="1:6" ht="11.25" customHeight="1">
      <c r="A1701" s="305"/>
      <c r="B1701" s="12"/>
      <c r="C1701" s="237"/>
      <c r="D1701" s="13"/>
      <c r="E1701" s="14"/>
      <c r="F1701" s="14"/>
    </row>
    <row r="1702" spans="1:6" ht="11.25" customHeight="1">
      <c r="A1702" s="305"/>
      <c r="B1702" s="12"/>
      <c r="C1702" s="237"/>
      <c r="D1702" s="13"/>
      <c r="E1702" s="14"/>
      <c r="F1702" s="14"/>
    </row>
    <row r="1703" spans="1:6" ht="11.25" customHeight="1">
      <c r="A1703" s="305"/>
      <c r="B1703" s="12"/>
      <c r="C1703" s="237"/>
      <c r="D1703" s="13"/>
      <c r="E1703" s="14"/>
      <c r="F1703" s="14"/>
    </row>
    <row r="1704" spans="1:6" ht="11.25" customHeight="1">
      <c r="A1704" s="305"/>
      <c r="B1704" s="12"/>
      <c r="C1704" s="237"/>
      <c r="D1704" s="13"/>
      <c r="E1704" s="14"/>
      <c r="F1704" s="14"/>
    </row>
    <row r="1705" spans="1:6" ht="11.25" customHeight="1">
      <c r="A1705" s="305"/>
      <c r="B1705" s="12"/>
      <c r="C1705" s="237"/>
      <c r="D1705" s="13"/>
      <c r="E1705" s="14"/>
      <c r="F1705" s="14"/>
    </row>
    <row r="1706" spans="1:6" ht="11.25" customHeight="1">
      <c r="A1706" s="305"/>
      <c r="B1706" s="12"/>
      <c r="C1706" s="237"/>
      <c r="D1706" s="13"/>
      <c r="E1706" s="14"/>
      <c r="F1706" s="14"/>
    </row>
    <row r="1707" spans="1:6" ht="11.25" customHeight="1">
      <c r="A1707" s="305"/>
      <c r="B1707" s="12"/>
      <c r="C1707" s="237"/>
      <c r="D1707" s="13"/>
      <c r="E1707" s="14"/>
      <c r="F1707" s="14"/>
    </row>
    <row r="1708" spans="1:6" ht="11.25" customHeight="1">
      <c r="A1708" s="305"/>
      <c r="B1708" s="12"/>
      <c r="C1708" s="237"/>
      <c r="D1708" s="13"/>
      <c r="E1708" s="14"/>
      <c r="F1708" s="14"/>
    </row>
    <row r="1709" spans="1:6" ht="11.25" customHeight="1">
      <c r="A1709" s="305"/>
      <c r="B1709" s="12"/>
      <c r="C1709" s="237"/>
      <c r="D1709" s="13"/>
      <c r="E1709" s="14"/>
      <c r="F1709" s="14"/>
    </row>
    <row r="1710" spans="1:6" ht="11.25" customHeight="1">
      <c r="A1710" s="305"/>
      <c r="B1710" s="12"/>
      <c r="C1710" s="237"/>
      <c r="D1710" s="13"/>
      <c r="E1710" s="14"/>
      <c r="F1710" s="14"/>
    </row>
    <row r="1711" spans="1:6" ht="11.25" customHeight="1">
      <c r="A1711" s="305"/>
      <c r="B1711" s="12"/>
      <c r="C1711" s="237"/>
      <c r="D1711" s="13"/>
      <c r="E1711" s="14"/>
      <c r="F1711" s="14"/>
    </row>
    <row r="1712" spans="1:6" ht="11.25" customHeight="1">
      <c r="A1712" s="305"/>
      <c r="B1712" s="12"/>
      <c r="C1712" s="237"/>
      <c r="D1712" s="13"/>
      <c r="E1712" s="14"/>
      <c r="F1712" s="14"/>
    </row>
    <row r="1713" spans="1:6" ht="11.25" customHeight="1">
      <c r="A1713" s="305"/>
      <c r="B1713" s="12"/>
      <c r="C1713" s="237"/>
      <c r="D1713" s="13"/>
      <c r="E1713" s="14"/>
      <c r="F1713" s="14"/>
    </row>
    <row r="1714" spans="1:6" ht="11.25" customHeight="1">
      <c r="A1714" s="305"/>
      <c r="B1714" s="12"/>
      <c r="C1714" s="237"/>
      <c r="D1714" s="13"/>
      <c r="E1714" s="14"/>
      <c r="F1714" s="14"/>
    </row>
    <row r="1715" spans="1:6" ht="11.25" customHeight="1">
      <c r="A1715" s="305"/>
      <c r="B1715" s="12"/>
      <c r="C1715" s="237"/>
      <c r="D1715" s="13"/>
      <c r="E1715" s="14"/>
      <c r="F1715" s="14"/>
    </row>
    <row r="1716" spans="1:6" ht="11.25" customHeight="1">
      <c r="A1716" s="305"/>
      <c r="B1716" s="12"/>
      <c r="C1716" s="237"/>
      <c r="D1716" s="13"/>
      <c r="E1716" s="14"/>
      <c r="F1716" s="14"/>
    </row>
    <row r="1717" spans="1:6" ht="11.25" customHeight="1">
      <c r="A1717" s="305"/>
      <c r="B1717" s="12"/>
      <c r="C1717" s="237"/>
      <c r="D1717" s="13"/>
      <c r="E1717" s="14"/>
      <c r="F1717" s="14"/>
    </row>
    <row r="1718" spans="1:6" ht="11.25" customHeight="1">
      <c r="A1718" s="305"/>
      <c r="B1718" s="12"/>
      <c r="C1718" s="237"/>
      <c r="D1718" s="13"/>
      <c r="E1718" s="14"/>
      <c r="F1718" s="14"/>
    </row>
    <row r="1719" spans="1:6" ht="11.25" customHeight="1">
      <c r="A1719" s="305"/>
      <c r="B1719" s="12"/>
      <c r="C1719" s="237"/>
      <c r="D1719" s="13"/>
      <c r="E1719" s="14"/>
      <c r="F1719" s="14"/>
    </row>
    <row r="1720" spans="1:6" ht="11.25" customHeight="1">
      <c r="A1720" s="305"/>
      <c r="B1720" s="12"/>
      <c r="C1720" s="237"/>
      <c r="D1720" s="13"/>
      <c r="E1720" s="14"/>
      <c r="F1720" s="14"/>
    </row>
    <row r="1721" spans="1:6" ht="11.25" customHeight="1">
      <c r="A1721" s="305"/>
      <c r="B1721" s="12"/>
      <c r="C1721" s="237"/>
      <c r="D1721" s="13"/>
      <c r="E1721" s="14"/>
      <c r="F1721" s="14"/>
    </row>
    <row r="1722" spans="1:6" ht="11.25" customHeight="1">
      <c r="A1722" s="305"/>
      <c r="B1722" s="12"/>
      <c r="C1722" s="237"/>
      <c r="D1722" s="13"/>
      <c r="E1722" s="14"/>
      <c r="F1722" s="14"/>
    </row>
    <row r="1723" spans="1:6" ht="11.25" customHeight="1">
      <c r="A1723" s="305"/>
      <c r="B1723" s="12"/>
      <c r="C1723" s="237"/>
      <c r="D1723" s="13"/>
      <c r="E1723" s="14"/>
      <c r="F1723" s="14"/>
    </row>
    <row r="1724" spans="1:6" ht="11.25" customHeight="1">
      <c r="A1724" s="305"/>
      <c r="B1724" s="12"/>
      <c r="C1724" s="237"/>
      <c r="D1724" s="13"/>
      <c r="E1724" s="14"/>
      <c r="F1724" s="14"/>
    </row>
    <row r="1725" spans="1:6" ht="11.25" customHeight="1">
      <c r="A1725" s="305"/>
      <c r="B1725" s="12"/>
      <c r="C1725" s="237"/>
      <c r="D1725" s="13"/>
      <c r="E1725" s="14"/>
      <c r="F1725" s="14"/>
    </row>
    <row r="1726" spans="1:6" ht="11.25" customHeight="1">
      <c r="A1726" s="305"/>
      <c r="B1726" s="12"/>
      <c r="C1726" s="237"/>
      <c r="D1726" s="13"/>
      <c r="E1726" s="14"/>
      <c r="F1726" s="14"/>
    </row>
    <row r="1727" spans="1:6" ht="11.25" customHeight="1">
      <c r="A1727" s="305"/>
      <c r="B1727" s="12"/>
      <c r="C1727" s="237"/>
      <c r="D1727" s="13"/>
      <c r="E1727" s="14"/>
      <c r="F1727" s="14"/>
    </row>
    <row r="1728" spans="1:6" ht="11.25" customHeight="1">
      <c r="A1728" s="305"/>
      <c r="B1728" s="12"/>
      <c r="C1728" s="237"/>
      <c r="D1728" s="13"/>
      <c r="E1728" s="14"/>
      <c r="F1728" s="14"/>
    </row>
    <row r="1729" spans="1:6" ht="11.25" customHeight="1">
      <c r="A1729" s="305"/>
      <c r="B1729" s="12"/>
      <c r="C1729" s="237"/>
      <c r="D1729" s="13"/>
      <c r="E1729" s="14"/>
      <c r="F1729" s="14"/>
    </row>
    <row r="1730" spans="1:6" ht="11.25" customHeight="1">
      <c r="A1730" s="305"/>
      <c r="B1730" s="12"/>
      <c r="C1730" s="237"/>
      <c r="D1730" s="13"/>
      <c r="E1730" s="14"/>
      <c r="F1730" s="14"/>
    </row>
    <row r="1731" spans="1:6" ht="11.25" customHeight="1">
      <c r="A1731" s="305"/>
      <c r="B1731" s="12"/>
      <c r="C1731" s="237"/>
      <c r="D1731" s="13"/>
      <c r="E1731" s="14"/>
      <c r="F1731" s="14"/>
    </row>
    <row r="1732" spans="1:6" ht="11.25" customHeight="1">
      <c r="A1732" s="305"/>
      <c r="B1732" s="12"/>
      <c r="C1732" s="237"/>
      <c r="D1732" s="13"/>
      <c r="E1732" s="14"/>
      <c r="F1732" s="14"/>
    </row>
    <row r="1733" spans="1:6" ht="11.25" customHeight="1">
      <c r="A1733" s="305"/>
      <c r="B1733" s="12"/>
      <c r="C1733" s="237"/>
      <c r="D1733" s="13"/>
      <c r="E1733" s="14"/>
      <c r="F1733" s="14"/>
    </row>
    <row r="1734" spans="1:6" ht="11.25" customHeight="1">
      <c r="A1734" s="305"/>
      <c r="B1734" s="12"/>
      <c r="C1734" s="237"/>
      <c r="D1734" s="13"/>
      <c r="E1734" s="14"/>
      <c r="F1734" s="14"/>
    </row>
    <row r="1735" spans="1:6" ht="11.25" customHeight="1">
      <c r="A1735" s="305"/>
      <c r="B1735" s="12"/>
      <c r="C1735" s="237"/>
      <c r="D1735" s="13"/>
      <c r="E1735" s="14"/>
      <c r="F1735" s="14"/>
    </row>
    <row r="1736" spans="1:6" ht="11.25" customHeight="1">
      <c r="A1736" s="305"/>
      <c r="B1736" s="12"/>
      <c r="C1736" s="237"/>
      <c r="D1736" s="13"/>
      <c r="E1736" s="14"/>
      <c r="F1736" s="14"/>
    </row>
    <row r="1737" spans="1:6" ht="11.25" customHeight="1">
      <c r="A1737" s="305"/>
      <c r="B1737" s="12"/>
      <c r="C1737" s="237"/>
      <c r="D1737" s="13"/>
      <c r="E1737" s="14"/>
      <c r="F1737" s="14"/>
    </row>
    <row r="1738" spans="1:6" ht="11.25" customHeight="1">
      <c r="A1738" s="305"/>
      <c r="B1738" s="12"/>
      <c r="C1738" s="237"/>
      <c r="D1738" s="13"/>
      <c r="E1738" s="14"/>
      <c r="F1738" s="14"/>
    </row>
    <row r="1739" spans="1:6" ht="11.25" customHeight="1">
      <c r="A1739" s="305"/>
      <c r="B1739" s="12"/>
      <c r="C1739" s="237"/>
      <c r="D1739" s="13"/>
      <c r="E1739" s="14"/>
      <c r="F1739" s="14"/>
    </row>
    <row r="1740" spans="1:6" ht="11.25" customHeight="1">
      <c r="A1740" s="305"/>
      <c r="B1740" s="12"/>
      <c r="C1740" s="237"/>
      <c r="D1740" s="13"/>
      <c r="E1740" s="14"/>
      <c r="F1740" s="14"/>
    </row>
    <row r="1741" spans="1:6" ht="11.25" customHeight="1">
      <c r="A1741" s="305"/>
      <c r="B1741" s="12"/>
      <c r="C1741" s="237"/>
      <c r="D1741" s="13"/>
      <c r="E1741" s="14"/>
      <c r="F1741" s="14"/>
    </row>
    <row r="1742" spans="1:6" ht="11.25" customHeight="1">
      <c r="A1742" s="305"/>
      <c r="B1742" s="12"/>
      <c r="C1742" s="237"/>
      <c r="D1742" s="13"/>
      <c r="E1742" s="14"/>
      <c r="F1742" s="14"/>
    </row>
    <row r="1743" spans="1:6" ht="11.25" customHeight="1">
      <c r="A1743" s="305"/>
      <c r="B1743" s="12"/>
      <c r="C1743" s="237"/>
      <c r="D1743" s="13"/>
      <c r="E1743" s="14"/>
      <c r="F1743" s="14"/>
    </row>
    <row r="1744" spans="1:6" ht="11.25" customHeight="1">
      <c r="A1744" s="305"/>
      <c r="B1744" s="12"/>
      <c r="C1744" s="237"/>
      <c r="D1744" s="13"/>
      <c r="E1744" s="14"/>
      <c r="F1744" s="14"/>
    </row>
    <row r="1745" spans="1:6" ht="11.25" customHeight="1">
      <c r="A1745" s="305"/>
      <c r="B1745" s="12"/>
      <c r="C1745" s="237"/>
      <c r="D1745" s="13"/>
      <c r="E1745" s="14"/>
      <c r="F1745" s="14"/>
    </row>
    <row r="1746" spans="1:6" ht="11.25" customHeight="1">
      <c r="A1746" s="305"/>
      <c r="B1746" s="12"/>
      <c r="C1746" s="237"/>
      <c r="D1746" s="13"/>
      <c r="E1746" s="14"/>
      <c r="F1746" s="14"/>
    </row>
    <row r="1747" spans="1:6" ht="11.25" customHeight="1">
      <c r="A1747" s="305"/>
      <c r="B1747" s="12"/>
      <c r="C1747" s="237"/>
      <c r="D1747" s="13"/>
      <c r="E1747" s="14"/>
      <c r="F1747" s="14"/>
    </row>
    <row r="1748" spans="1:6" ht="11.25" customHeight="1">
      <c r="A1748" s="305"/>
      <c r="B1748" s="12"/>
      <c r="C1748" s="237"/>
      <c r="D1748" s="13"/>
      <c r="E1748" s="14"/>
      <c r="F1748" s="14"/>
    </row>
    <row r="1749" spans="1:6" ht="11.25" customHeight="1">
      <c r="A1749" s="305"/>
      <c r="B1749" s="12"/>
      <c r="C1749" s="237"/>
      <c r="D1749" s="13"/>
      <c r="E1749" s="14"/>
      <c r="F1749" s="14"/>
    </row>
    <row r="1750" spans="1:6" ht="11.25" customHeight="1">
      <c r="A1750" s="305"/>
      <c r="B1750" s="12"/>
      <c r="C1750" s="237"/>
      <c r="D1750" s="13"/>
      <c r="E1750" s="14"/>
      <c r="F1750" s="14"/>
    </row>
    <row r="1751" spans="1:6" ht="11.25" customHeight="1">
      <c r="A1751" s="305"/>
      <c r="B1751" s="12"/>
      <c r="C1751" s="237"/>
      <c r="D1751" s="13"/>
      <c r="E1751" s="14"/>
      <c r="F1751" s="14"/>
    </row>
    <row r="1752" spans="1:6" ht="11.25" customHeight="1">
      <c r="A1752" s="305"/>
      <c r="B1752" s="12"/>
      <c r="C1752" s="237"/>
      <c r="D1752" s="13"/>
      <c r="E1752" s="14"/>
      <c r="F1752" s="14"/>
    </row>
    <row r="1753" spans="1:6" ht="11.25" customHeight="1">
      <c r="A1753" s="305"/>
      <c r="B1753" s="12"/>
      <c r="C1753" s="237"/>
      <c r="D1753" s="13"/>
      <c r="E1753" s="14"/>
      <c r="F1753" s="14"/>
    </row>
    <row r="1754" spans="1:6" ht="11.25" customHeight="1">
      <c r="A1754" s="305"/>
      <c r="B1754" s="12"/>
      <c r="C1754" s="237"/>
      <c r="D1754" s="13"/>
      <c r="E1754" s="14"/>
      <c r="F1754" s="14"/>
    </row>
    <row r="1755" spans="1:6" ht="11.25" customHeight="1">
      <c r="A1755" s="305"/>
      <c r="B1755" s="12"/>
      <c r="C1755" s="237"/>
      <c r="D1755" s="13"/>
      <c r="E1755" s="14"/>
      <c r="F1755" s="14"/>
    </row>
    <row r="1756" spans="1:6" ht="11.25" customHeight="1">
      <c r="A1756" s="305"/>
      <c r="B1756" s="12"/>
      <c r="C1756" s="237"/>
      <c r="D1756" s="13"/>
      <c r="E1756" s="14"/>
      <c r="F1756" s="14"/>
    </row>
    <row r="1757" spans="1:6" ht="11.25" customHeight="1">
      <c r="A1757" s="305"/>
      <c r="B1757" s="12"/>
      <c r="C1757" s="237"/>
      <c r="D1757" s="13"/>
      <c r="E1757" s="14"/>
      <c r="F1757" s="14"/>
    </row>
    <row r="1758" spans="1:6" ht="11.25" customHeight="1">
      <c r="A1758" s="305"/>
      <c r="B1758" s="12"/>
      <c r="C1758" s="237"/>
      <c r="D1758" s="13"/>
      <c r="E1758" s="14"/>
      <c r="F1758" s="14"/>
    </row>
    <row r="1759" spans="1:6" ht="11.25" customHeight="1">
      <c r="A1759" s="305"/>
      <c r="B1759" s="12"/>
      <c r="C1759" s="237"/>
      <c r="D1759" s="13"/>
      <c r="E1759" s="14"/>
      <c r="F1759" s="14"/>
    </row>
    <row r="1760" spans="1:6" ht="11.25" customHeight="1">
      <c r="A1760" s="305"/>
      <c r="B1760" s="12"/>
      <c r="C1760" s="237"/>
      <c r="D1760" s="13"/>
      <c r="E1760" s="14"/>
      <c r="F1760" s="14"/>
    </row>
    <row r="1761" spans="1:6" ht="11.25" customHeight="1">
      <c r="A1761" s="305"/>
      <c r="B1761" s="12"/>
      <c r="C1761" s="237"/>
      <c r="D1761" s="13"/>
      <c r="E1761" s="14"/>
      <c r="F1761" s="14"/>
    </row>
    <row r="1762" spans="1:6" ht="11.25" customHeight="1">
      <c r="A1762" s="305"/>
      <c r="B1762" s="12"/>
      <c r="C1762" s="237"/>
      <c r="D1762" s="13"/>
      <c r="E1762" s="14"/>
      <c r="F1762" s="14"/>
    </row>
    <row r="1763" spans="1:6" ht="11.25" customHeight="1">
      <c r="A1763" s="305"/>
      <c r="B1763" s="12"/>
      <c r="C1763" s="237"/>
      <c r="D1763" s="13"/>
      <c r="E1763" s="14"/>
      <c r="F1763" s="14"/>
    </row>
    <row r="1764" spans="1:6" ht="11.25" customHeight="1">
      <c r="A1764" s="305"/>
      <c r="B1764" s="12"/>
      <c r="C1764" s="237"/>
      <c r="D1764" s="13"/>
      <c r="E1764" s="14"/>
      <c r="F1764" s="14"/>
    </row>
    <row r="1765" spans="1:6" ht="11.25" customHeight="1">
      <c r="A1765" s="305"/>
      <c r="B1765" s="12"/>
      <c r="C1765" s="237"/>
      <c r="D1765" s="13"/>
      <c r="E1765" s="14"/>
      <c r="F1765" s="14"/>
    </row>
    <row r="1766" spans="1:6" ht="11.25" customHeight="1">
      <c r="A1766" s="305"/>
      <c r="B1766" s="12"/>
      <c r="C1766" s="237"/>
      <c r="D1766" s="13"/>
      <c r="E1766" s="14"/>
      <c r="F1766" s="14"/>
    </row>
    <row r="1767" spans="1:6" ht="11.25" customHeight="1">
      <c r="A1767" s="305"/>
      <c r="B1767" s="12"/>
      <c r="C1767" s="237"/>
      <c r="D1767" s="13"/>
      <c r="E1767" s="14"/>
      <c r="F1767" s="14"/>
    </row>
    <row r="1768" spans="1:6" ht="11.25" customHeight="1">
      <c r="A1768" s="305"/>
      <c r="B1768" s="12"/>
      <c r="C1768" s="237"/>
      <c r="D1768" s="13"/>
      <c r="E1768" s="14"/>
      <c r="F1768" s="14"/>
    </row>
    <row r="1769" spans="1:6" ht="11.25" customHeight="1">
      <c r="A1769" s="305"/>
      <c r="B1769" s="12"/>
      <c r="C1769" s="237"/>
      <c r="D1769" s="13"/>
      <c r="E1769" s="14"/>
      <c r="F1769" s="14"/>
    </row>
    <row r="1770" spans="1:6" ht="11.25" customHeight="1">
      <c r="A1770" s="305"/>
      <c r="B1770" s="12"/>
      <c r="C1770" s="237"/>
      <c r="D1770" s="13"/>
      <c r="E1770" s="14"/>
      <c r="F1770" s="14"/>
    </row>
    <row r="1771" spans="1:6" ht="11.25" customHeight="1">
      <c r="A1771" s="305"/>
      <c r="B1771" s="12"/>
      <c r="C1771" s="237"/>
      <c r="D1771" s="13"/>
      <c r="E1771" s="14"/>
      <c r="F1771" s="14"/>
    </row>
    <row r="1772" spans="1:6" ht="11.25" customHeight="1">
      <c r="A1772" s="305"/>
      <c r="B1772" s="12"/>
      <c r="C1772" s="237"/>
      <c r="D1772" s="13"/>
      <c r="E1772" s="14"/>
      <c r="F1772" s="14"/>
    </row>
    <row r="1773" spans="1:6" ht="11.25" customHeight="1">
      <c r="A1773" s="305"/>
      <c r="B1773" s="12"/>
      <c r="C1773" s="237"/>
      <c r="D1773" s="13"/>
      <c r="E1773" s="14"/>
      <c r="F1773" s="14"/>
    </row>
    <row r="1774" spans="1:6" ht="11.25" customHeight="1">
      <c r="A1774" s="305"/>
      <c r="B1774" s="12"/>
      <c r="C1774" s="237"/>
      <c r="D1774" s="13"/>
      <c r="E1774" s="14"/>
      <c r="F1774" s="14"/>
    </row>
    <row r="1775" spans="1:6" ht="11.25" customHeight="1">
      <c r="A1775" s="305"/>
      <c r="B1775" s="12"/>
      <c r="C1775" s="237"/>
      <c r="D1775" s="13"/>
      <c r="E1775" s="14"/>
      <c r="F1775" s="14"/>
    </row>
    <row r="1776" spans="1:6" ht="11.25" customHeight="1">
      <c r="A1776" s="305"/>
      <c r="B1776" s="12"/>
      <c r="C1776" s="237"/>
      <c r="D1776" s="13"/>
      <c r="E1776" s="14"/>
      <c r="F1776" s="14"/>
    </row>
    <row r="1777" spans="1:6" ht="11.25" customHeight="1">
      <c r="A1777" s="305"/>
      <c r="B1777" s="12"/>
      <c r="C1777" s="237"/>
      <c r="D1777" s="13"/>
      <c r="E1777" s="14"/>
      <c r="F1777" s="14"/>
    </row>
    <row r="1778" spans="1:6" ht="11.25" customHeight="1">
      <c r="A1778" s="305"/>
      <c r="B1778" s="12"/>
      <c r="C1778" s="237"/>
      <c r="D1778" s="13"/>
      <c r="E1778" s="14"/>
      <c r="F1778" s="14"/>
    </row>
    <row r="1779" spans="1:6" ht="11.25" customHeight="1">
      <c r="A1779" s="305"/>
      <c r="B1779" s="12"/>
      <c r="C1779" s="237"/>
      <c r="D1779" s="13"/>
      <c r="E1779" s="14"/>
      <c r="F1779" s="14"/>
    </row>
    <row r="1780" spans="1:6" ht="11.25" customHeight="1">
      <c r="A1780" s="305"/>
      <c r="B1780" s="12"/>
      <c r="C1780" s="237"/>
      <c r="D1780" s="13"/>
      <c r="E1780" s="14"/>
      <c r="F1780" s="14"/>
    </row>
    <row r="1781" spans="1:6" ht="11.25" customHeight="1">
      <c r="A1781" s="305"/>
      <c r="B1781" s="12"/>
      <c r="C1781" s="237"/>
      <c r="D1781" s="13"/>
      <c r="E1781" s="14"/>
      <c r="F1781" s="14"/>
    </row>
    <row r="1782" spans="1:6" ht="11.25" customHeight="1">
      <c r="A1782" s="305"/>
      <c r="B1782" s="12"/>
      <c r="C1782" s="237"/>
      <c r="D1782" s="13"/>
      <c r="E1782" s="14"/>
      <c r="F1782" s="14"/>
    </row>
    <row r="1783" spans="1:6" ht="11.25" customHeight="1">
      <c r="A1783" s="305"/>
      <c r="B1783" s="12"/>
      <c r="C1783" s="237"/>
      <c r="D1783" s="13"/>
      <c r="E1783" s="14"/>
      <c r="F1783" s="14"/>
    </row>
    <row r="1784" spans="1:6" ht="11.25" customHeight="1">
      <c r="A1784" s="305"/>
      <c r="B1784" s="12"/>
      <c r="C1784" s="237"/>
      <c r="D1784" s="13"/>
      <c r="E1784" s="14"/>
      <c r="F1784" s="14"/>
    </row>
    <row r="1785" spans="1:6" ht="11.25" customHeight="1">
      <c r="A1785" s="305"/>
      <c r="B1785" s="12"/>
      <c r="C1785" s="237"/>
      <c r="D1785" s="13"/>
      <c r="E1785" s="14"/>
      <c r="F1785" s="14"/>
    </row>
    <row r="1786" spans="1:6" ht="11.25" customHeight="1">
      <c r="A1786" s="305"/>
      <c r="B1786" s="12"/>
      <c r="C1786" s="237"/>
      <c r="D1786" s="13"/>
      <c r="E1786" s="14"/>
      <c r="F1786" s="14"/>
    </row>
    <row r="1787" spans="1:6" ht="11.25" customHeight="1">
      <c r="A1787" s="305"/>
      <c r="B1787" s="12"/>
      <c r="C1787" s="237"/>
      <c r="D1787" s="13"/>
      <c r="E1787" s="14"/>
      <c r="F1787" s="14"/>
    </row>
    <row r="1788" spans="1:6" ht="11.25" customHeight="1">
      <c r="A1788" s="305"/>
      <c r="B1788" s="12"/>
      <c r="C1788" s="237"/>
      <c r="D1788" s="13"/>
      <c r="E1788" s="14"/>
      <c r="F1788" s="14"/>
    </row>
    <row r="1789" spans="1:6" ht="11.25" customHeight="1">
      <c r="A1789" s="305"/>
      <c r="B1789" s="12"/>
      <c r="C1789" s="237"/>
      <c r="D1789" s="13"/>
      <c r="E1789" s="14"/>
      <c r="F1789" s="14"/>
    </row>
    <row r="1790" spans="1:6" ht="11.25" customHeight="1">
      <c r="A1790" s="305"/>
      <c r="B1790" s="12"/>
      <c r="C1790" s="237"/>
      <c r="D1790" s="13"/>
      <c r="E1790" s="14"/>
      <c r="F1790" s="14"/>
    </row>
    <row r="1791" spans="1:6" ht="11.25" customHeight="1">
      <c r="A1791" s="305"/>
      <c r="B1791" s="12"/>
      <c r="C1791" s="237"/>
      <c r="D1791" s="13"/>
      <c r="E1791" s="14"/>
      <c r="F1791" s="14"/>
    </row>
    <row r="1792" spans="1:6" ht="11.25" customHeight="1">
      <c r="A1792" s="305"/>
      <c r="B1792" s="12"/>
      <c r="C1792" s="237"/>
      <c r="D1792" s="13"/>
      <c r="E1792" s="14"/>
      <c r="F1792" s="14"/>
    </row>
    <row r="1793" spans="1:6" ht="11.25" customHeight="1">
      <c r="A1793" s="305"/>
      <c r="B1793" s="12"/>
      <c r="C1793" s="237"/>
      <c r="D1793" s="13"/>
      <c r="E1793" s="14"/>
      <c r="F1793" s="14"/>
    </row>
    <row r="1794" spans="1:6" ht="11.25" customHeight="1">
      <c r="A1794" s="305"/>
      <c r="B1794" s="12"/>
      <c r="C1794" s="237"/>
      <c r="D1794" s="13"/>
      <c r="E1794" s="14"/>
      <c r="F1794" s="14"/>
    </row>
    <row r="1795" spans="1:6" ht="11.25" customHeight="1">
      <c r="A1795" s="305"/>
      <c r="B1795" s="12"/>
      <c r="C1795" s="237"/>
      <c r="D1795" s="13"/>
      <c r="E1795" s="14"/>
      <c r="F1795" s="14"/>
    </row>
    <row r="1796" spans="1:6" ht="11.25" customHeight="1">
      <c r="A1796" s="305"/>
      <c r="B1796" s="12"/>
      <c r="C1796" s="237"/>
      <c r="D1796" s="13"/>
      <c r="E1796" s="14"/>
      <c r="F1796" s="14"/>
    </row>
    <row r="1797" spans="1:6" ht="11.25" customHeight="1">
      <c r="A1797" s="305"/>
      <c r="B1797" s="12"/>
      <c r="C1797" s="237"/>
      <c r="D1797" s="13"/>
      <c r="E1797" s="14"/>
      <c r="F1797" s="14"/>
    </row>
    <row r="1798" spans="1:6" ht="11.25" customHeight="1">
      <c r="A1798" s="305"/>
      <c r="B1798" s="12"/>
      <c r="C1798" s="237"/>
      <c r="D1798" s="13"/>
      <c r="E1798" s="14"/>
      <c r="F1798" s="14"/>
    </row>
    <row r="1799" spans="1:6" ht="11.25" customHeight="1">
      <c r="A1799" s="305"/>
      <c r="B1799" s="12"/>
      <c r="C1799" s="237"/>
      <c r="D1799" s="13"/>
      <c r="E1799" s="14"/>
      <c r="F1799" s="14"/>
    </row>
    <row r="1800" spans="1:6" ht="11.25" customHeight="1">
      <c r="A1800" s="305"/>
      <c r="B1800" s="12"/>
      <c r="C1800" s="237"/>
      <c r="D1800" s="13"/>
      <c r="E1800" s="14"/>
      <c r="F1800" s="14"/>
    </row>
    <row r="1801" spans="1:6" ht="11.25" customHeight="1">
      <c r="A1801" s="305"/>
      <c r="B1801" s="12"/>
      <c r="C1801" s="237"/>
      <c r="D1801" s="13"/>
      <c r="E1801" s="14"/>
      <c r="F1801" s="14"/>
    </row>
    <row r="1802" spans="1:6" ht="11.25" customHeight="1">
      <c r="A1802" s="305"/>
      <c r="B1802" s="12"/>
      <c r="C1802" s="237"/>
      <c r="D1802" s="13"/>
      <c r="E1802" s="14"/>
      <c r="F1802" s="14"/>
    </row>
    <row r="1803" spans="1:6" ht="11.25" customHeight="1">
      <c r="A1803" s="305"/>
      <c r="B1803" s="12"/>
      <c r="C1803" s="237"/>
      <c r="D1803" s="13"/>
      <c r="E1803" s="14"/>
      <c r="F1803" s="14"/>
    </row>
    <row r="1804" spans="1:6" ht="11.25" customHeight="1">
      <c r="A1804" s="305"/>
      <c r="B1804" s="12"/>
      <c r="C1804" s="237"/>
      <c r="D1804" s="13"/>
      <c r="E1804" s="14"/>
      <c r="F1804" s="14"/>
    </row>
    <row r="1805" spans="1:6" ht="11.25" customHeight="1">
      <c r="A1805" s="305"/>
      <c r="B1805" s="12"/>
      <c r="C1805" s="237"/>
      <c r="D1805" s="13"/>
      <c r="E1805" s="14"/>
      <c r="F1805" s="14"/>
    </row>
    <row r="1806" spans="1:6" ht="11.25" customHeight="1">
      <c r="A1806" s="305"/>
      <c r="B1806" s="12"/>
      <c r="C1806" s="237"/>
      <c r="D1806" s="13"/>
      <c r="E1806" s="14"/>
      <c r="F1806" s="14"/>
    </row>
    <row r="1807" spans="1:6" ht="11.25" customHeight="1">
      <c r="A1807" s="305"/>
      <c r="B1807" s="12"/>
      <c r="C1807" s="237"/>
      <c r="D1807" s="13"/>
      <c r="E1807" s="14"/>
      <c r="F1807" s="14"/>
    </row>
    <row r="1808" spans="1:6" ht="11.25" customHeight="1">
      <c r="A1808" s="305"/>
      <c r="B1808" s="12"/>
      <c r="C1808" s="237"/>
      <c r="D1808" s="13"/>
      <c r="E1808" s="14"/>
      <c r="F1808" s="14"/>
    </row>
    <row r="1809" spans="1:6" ht="11.25" customHeight="1">
      <c r="A1809" s="305"/>
      <c r="B1809" s="12"/>
      <c r="C1809" s="237"/>
      <c r="D1809" s="13"/>
      <c r="E1809" s="14"/>
      <c r="F1809" s="14"/>
    </row>
    <row r="1810" spans="1:6" ht="11.25" customHeight="1">
      <c r="A1810" s="305"/>
      <c r="B1810" s="12"/>
      <c r="C1810" s="237"/>
      <c r="D1810" s="13"/>
      <c r="E1810" s="14"/>
      <c r="F1810" s="14"/>
    </row>
    <row r="1811" spans="1:6" ht="11.25" customHeight="1">
      <c r="A1811" s="305"/>
      <c r="B1811" s="12"/>
      <c r="C1811" s="237"/>
      <c r="D1811" s="13"/>
      <c r="E1811" s="14"/>
      <c r="F1811" s="14"/>
    </row>
    <row r="1812" spans="1:6" ht="11.25" customHeight="1">
      <c r="A1812" s="305"/>
      <c r="B1812" s="12"/>
      <c r="C1812" s="237"/>
      <c r="D1812" s="13"/>
      <c r="E1812" s="14"/>
      <c r="F1812" s="14"/>
    </row>
    <row r="1813" spans="1:6" ht="11.25" customHeight="1">
      <c r="A1813" s="305"/>
      <c r="B1813" s="12"/>
      <c r="C1813" s="237"/>
      <c r="D1813" s="13"/>
      <c r="E1813" s="14"/>
      <c r="F1813" s="14"/>
    </row>
    <row r="1814" spans="1:6" ht="11.25" customHeight="1">
      <c r="A1814" s="305"/>
      <c r="B1814" s="12"/>
      <c r="C1814" s="237"/>
      <c r="D1814" s="13"/>
      <c r="E1814" s="14"/>
      <c r="F1814" s="14"/>
    </row>
    <row r="1815" spans="1:6" ht="11.25" customHeight="1">
      <c r="A1815" s="305"/>
      <c r="B1815" s="12"/>
      <c r="C1815" s="237"/>
      <c r="D1815" s="13"/>
      <c r="E1815" s="14"/>
      <c r="F1815" s="14"/>
    </row>
    <row r="1816" spans="1:6" ht="11.25" customHeight="1">
      <c r="A1816" s="305"/>
      <c r="B1816" s="12"/>
      <c r="C1816" s="237"/>
      <c r="D1816" s="13"/>
      <c r="E1816" s="14"/>
      <c r="F1816" s="14"/>
    </row>
    <row r="1817" spans="1:6" ht="11.25" customHeight="1">
      <c r="A1817" s="305"/>
      <c r="B1817" s="12"/>
      <c r="C1817" s="237"/>
      <c r="D1817" s="13"/>
      <c r="E1817" s="14"/>
      <c r="F1817" s="14"/>
    </row>
    <row r="1818" spans="1:6" ht="11.25" customHeight="1">
      <c r="A1818" s="305"/>
      <c r="B1818" s="12"/>
      <c r="C1818" s="237"/>
      <c r="D1818" s="13"/>
      <c r="E1818" s="14"/>
      <c r="F1818" s="14"/>
    </row>
    <row r="1819" spans="1:6" ht="11.25" customHeight="1">
      <c r="A1819" s="305"/>
      <c r="B1819" s="12"/>
      <c r="C1819" s="237"/>
      <c r="D1819" s="13"/>
      <c r="E1819" s="14"/>
      <c r="F1819" s="14"/>
    </row>
    <row r="1820" spans="1:6" ht="11.25" customHeight="1">
      <c r="A1820" s="305"/>
      <c r="B1820" s="12"/>
      <c r="C1820" s="237"/>
      <c r="D1820" s="13"/>
      <c r="E1820" s="14"/>
      <c r="F1820" s="14"/>
    </row>
    <row r="1821" spans="1:6" ht="11.25" customHeight="1">
      <c r="A1821" s="305"/>
      <c r="B1821" s="12"/>
      <c r="C1821" s="237"/>
      <c r="D1821" s="13"/>
      <c r="E1821" s="14"/>
      <c r="F1821" s="14"/>
    </row>
    <row r="1822" spans="1:6" ht="11.25" customHeight="1">
      <c r="A1822" s="305"/>
      <c r="B1822" s="12"/>
      <c r="C1822" s="237"/>
      <c r="D1822" s="13"/>
      <c r="E1822" s="14"/>
      <c r="F1822" s="14"/>
    </row>
    <row r="1823" spans="1:6" ht="11.25" customHeight="1">
      <c r="A1823" s="305"/>
      <c r="B1823" s="12"/>
      <c r="C1823" s="237"/>
      <c r="D1823" s="13"/>
      <c r="E1823" s="14"/>
      <c r="F1823" s="14"/>
    </row>
    <row r="1824" spans="1:6" ht="11.25" customHeight="1">
      <c r="A1824" s="305"/>
      <c r="B1824" s="12"/>
      <c r="C1824" s="237"/>
      <c r="D1824" s="13"/>
      <c r="E1824" s="14"/>
      <c r="F1824" s="14"/>
    </row>
    <row r="1825" spans="1:6" ht="11.25" customHeight="1">
      <c r="A1825" s="305"/>
      <c r="B1825" s="12"/>
      <c r="C1825" s="237"/>
      <c r="D1825" s="13"/>
      <c r="E1825" s="14"/>
      <c r="F1825" s="14"/>
    </row>
    <row r="1826" spans="1:6" ht="11.25" customHeight="1">
      <c r="A1826" s="305"/>
      <c r="B1826" s="12"/>
      <c r="C1826" s="237"/>
      <c r="D1826" s="13"/>
      <c r="E1826" s="14"/>
      <c r="F1826" s="14"/>
    </row>
    <row r="1827" spans="1:6" ht="11.25" customHeight="1">
      <c r="A1827" s="305"/>
      <c r="B1827" s="12"/>
      <c r="C1827" s="237"/>
      <c r="D1827" s="13"/>
      <c r="E1827" s="14"/>
      <c r="F1827" s="14"/>
    </row>
    <row r="1828" spans="1:6" ht="11.25" customHeight="1">
      <c r="A1828" s="305"/>
      <c r="B1828" s="12"/>
      <c r="C1828" s="237"/>
      <c r="D1828" s="13"/>
      <c r="E1828" s="14"/>
      <c r="F1828" s="14"/>
    </row>
    <row r="1829" spans="1:6" ht="11.25" customHeight="1">
      <c r="A1829" s="305"/>
      <c r="B1829" s="12"/>
      <c r="C1829" s="237"/>
      <c r="D1829" s="13"/>
      <c r="E1829" s="14"/>
      <c r="F1829" s="14"/>
    </row>
    <row r="1830" spans="1:6" ht="11.25" customHeight="1">
      <c r="A1830" s="305"/>
      <c r="B1830" s="12"/>
      <c r="C1830" s="237"/>
      <c r="D1830" s="13"/>
      <c r="E1830" s="14"/>
      <c r="F1830" s="14"/>
    </row>
    <row r="1831" spans="1:6" ht="11.25" customHeight="1">
      <c r="A1831" s="305"/>
      <c r="B1831" s="12"/>
      <c r="C1831" s="237"/>
      <c r="D1831" s="13"/>
      <c r="E1831" s="14"/>
      <c r="F1831" s="14"/>
    </row>
    <row r="1832" spans="1:6" ht="11.25" customHeight="1">
      <c r="A1832" s="305"/>
      <c r="B1832" s="12"/>
      <c r="C1832" s="237"/>
      <c r="D1832" s="13"/>
      <c r="E1832" s="14"/>
      <c r="F1832" s="14"/>
    </row>
    <row r="1833" spans="1:6" ht="11.25" customHeight="1">
      <c r="A1833" s="305"/>
      <c r="B1833" s="12"/>
      <c r="C1833" s="237"/>
      <c r="D1833" s="13"/>
      <c r="E1833" s="14"/>
      <c r="F1833" s="14"/>
    </row>
    <row r="1834" spans="1:6" ht="11.25" customHeight="1">
      <c r="A1834" s="305"/>
      <c r="B1834" s="12"/>
      <c r="C1834" s="237"/>
      <c r="D1834" s="13"/>
      <c r="E1834" s="14"/>
      <c r="F1834" s="14"/>
    </row>
    <row r="1835" spans="1:6" ht="11.25" customHeight="1">
      <c r="A1835" s="305"/>
      <c r="B1835" s="12"/>
      <c r="C1835" s="237"/>
      <c r="D1835" s="13"/>
      <c r="E1835" s="14"/>
      <c r="F1835" s="14"/>
    </row>
    <row r="1836" spans="1:6" ht="11.25" customHeight="1">
      <c r="A1836" s="305"/>
      <c r="B1836" s="12"/>
      <c r="C1836" s="237"/>
      <c r="D1836" s="13"/>
      <c r="E1836" s="14"/>
      <c r="F1836" s="14"/>
    </row>
    <row r="1837" spans="1:6" ht="11.25" customHeight="1">
      <c r="A1837" s="305"/>
      <c r="B1837" s="12"/>
      <c r="C1837" s="237"/>
      <c r="D1837" s="13"/>
      <c r="E1837" s="14"/>
      <c r="F1837" s="14"/>
    </row>
    <row r="1838" spans="1:6" ht="11.25" customHeight="1">
      <c r="A1838" s="305"/>
      <c r="B1838" s="12"/>
      <c r="C1838" s="237"/>
      <c r="D1838" s="13"/>
      <c r="E1838" s="14"/>
      <c r="F1838" s="14"/>
    </row>
    <row r="1839" spans="1:6" ht="11.25" customHeight="1">
      <c r="A1839" s="305"/>
      <c r="B1839" s="12"/>
      <c r="C1839" s="237"/>
      <c r="D1839" s="13"/>
      <c r="E1839" s="14"/>
      <c r="F1839" s="14"/>
    </row>
    <row r="1840" spans="1:6" ht="11.25" customHeight="1">
      <c r="A1840" s="305"/>
      <c r="B1840" s="12"/>
      <c r="C1840" s="237"/>
      <c r="D1840" s="13"/>
      <c r="E1840" s="14"/>
      <c r="F1840" s="14"/>
    </row>
    <row r="1841" spans="1:6" ht="11.25" customHeight="1">
      <c r="A1841" s="305"/>
      <c r="B1841" s="12"/>
      <c r="C1841" s="237"/>
      <c r="D1841" s="13"/>
      <c r="E1841" s="14"/>
      <c r="F1841" s="14"/>
    </row>
    <row r="1842" spans="1:6" ht="11.25" customHeight="1">
      <c r="A1842" s="305"/>
      <c r="B1842" s="12"/>
      <c r="C1842" s="237"/>
      <c r="D1842" s="13"/>
      <c r="E1842" s="14"/>
      <c r="F1842" s="14"/>
    </row>
    <row r="1843" spans="1:6" ht="11.25" customHeight="1">
      <c r="A1843" s="305"/>
      <c r="B1843" s="12"/>
      <c r="C1843" s="237"/>
      <c r="D1843" s="13"/>
      <c r="E1843" s="14"/>
      <c r="F1843" s="14"/>
    </row>
    <row r="1844" spans="1:6" ht="11.25" customHeight="1">
      <c r="A1844" s="305"/>
      <c r="B1844" s="12"/>
      <c r="C1844" s="237"/>
      <c r="D1844" s="13"/>
      <c r="E1844" s="14"/>
      <c r="F1844" s="14"/>
    </row>
    <row r="1845" spans="1:6" ht="11.25" customHeight="1">
      <c r="A1845" s="305"/>
      <c r="B1845" s="12"/>
      <c r="C1845" s="237"/>
      <c r="D1845" s="13"/>
      <c r="E1845" s="14"/>
      <c r="F1845" s="14"/>
    </row>
    <row r="1846" spans="1:6" ht="11.25" customHeight="1">
      <c r="A1846" s="305"/>
      <c r="B1846" s="12"/>
      <c r="C1846" s="237"/>
      <c r="D1846" s="13"/>
      <c r="E1846" s="14"/>
      <c r="F1846" s="14"/>
    </row>
    <row r="1847" spans="1:6" ht="11.25" customHeight="1">
      <c r="A1847" s="305"/>
      <c r="B1847" s="12"/>
      <c r="C1847" s="237"/>
      <c r="D1847" s="13"/>
      <c r="E1847" s="14"/>
      <c r="F1847" s="14"/>
    </row>
    <row r="1848" spans="1:6" ht="11.25" customHeight="1">
      <c r="A1848" s="305"/>
      <c r="B1848" s="12"/>
      <c r="C1848" s="237"/>
      <c r="D1848" s="13"/>
      <c r="E1848" s="14"/>
      <c r="F1848" s="14"/>
    </row>
    <row r="1849" spans="1:6" ht="11.25" customHeight="1">
      <c r="A1849" s="305"/>
      <c r="B1849" s="12"/>
      <c r="C1849" s="237"/>
      <c r="D1849" s="13"/>
      <c r="E1849" s="14"/>
      <c r="F1849" s="14"/>
    </row>
    <row r="1850" spans="1:6" ht="11.25" customHeight="1">
      <c r="A1850" s="305"/>
      <c r="B1850" s="12"/>
      <c r="C1850" s="237"/>
      <c r="D1850" s="13"/>
      <c r="E1850" s="14"/>
      <c r="F1850" s="14"/>
    </row>
    <row r="1851" spans="1:6" ht="11.25" customHeight="1">
      <c r="A1851" s="305"/>
      <c r="B1851" s="12"/>
      <c r="C1851" s="237"/>
      <c r="D1851" s="13"/>
      <c r="E1851" s="14"/>
      <c r="F1851" s="14"/>
    </row>
    <row r="1852" spans="1:6" ht="11.25" customHeight="1">
      <c r="A1852" s="305"/>
      <c r="B1852" s="12"/>
      <c r="C1852" s="237"/>
      <c r="D1852" s="13"/>
      <c r="E1852" s="14"/>
      <c r="F1852" s="14"/>
    </row>
    <row r="1853" spans="1:6" ht="11.25" customHeight="1">
      <c r="A1853" s="305"/>
      <c r="B1853" s="12"/>
      <c r="C1853" s="237"/>
      <c r="D1853" s="13"/>
      <c r="E1853" s="14"/>
      <c r="F1853" s="14"/>
    </row>
    <row r="1854" spans="1:6" ht="11.25" customHeight="1">
      <c r="A1854" s="305"/>
      <c r="B1854" s="12"/>
      <c r="C1854" s="237"/>
      <c r="D1854" s="13"/>
      <c r="E1854" s="14"/>
      <c r="F1854" s="14"/>
    </row>
    <row r="1855" spans="1:6" ht="11.25" customHeight="1">
      <c r="A1855" s="305"/>
      <c r="B1855" s="12"/>
      <c r="C1855" s="237"/>
      <c r="D1855" s="13"/>
      <c r="E1855" s="14"/>
      <c r="F1855" s="14"/>
    </row>
    <row r="1856" spans="1:6" ht="11.25" customHeight="1">
      <c r="A1856" s="305"/>
      <c r="B1856" s="12"/>
      <c r="C1856" s="237"/>
      <c r="D1856" s="13"/>
      <c r="E1856" s="14"/>
      <c r="F1856" s="14"/>
    </row>
    <row r="1857" spans="1:6" ht="11.25" customHeight="1">
      <c r="A1857" s="305"/>
      <c r="B1857" s="12"/>
      <c r="C1857" s="237"/>
      <c r="D1857" s="13"/>
      <c r="E1857" s="14"/>
      <c r="F1857" s="14"/>
    </row>
    <row r="1858" spans="1:6" ht="11.25" customHeight="1">
      <c r="A1858" s="305"/>
      <c r="B1858" s="12"/>
      <c r="C1858" s="237"/>
      <c r="D1858" s="13"/>
      <c r="E1858" s="14"/>
      <c r="F1858" s="14"/>
    </row>
    <row r="1859" spans="1:6" ht="11.25" customHeight="1">
      <c r="A1859" s="305"/>
      <c r="B1859" s="12"/>
      <c r="C1859" s="237"/>
      <c r="D1859" s="13"/>
      <c r="E1859" s="14"/>
      <c r="F1859" s="14"/>
    </row>
    <row r="1860" spans="1:6" ht="11.25" customHeight="1">
      <c r="A1860" s="305"/>
      <c r="B1860" s="12"/>
      <c r="C1860" s="237"/>
      <c r="D1860" s="13"/>
      <c r="E1860" s="14"/>
      <c r="F1860" s="14"/>
    </row>
    <row r="1861" spans="1:6" ht="11.25" customHeight="1">
      <c r="A1861" s="305"/>
      <c r="B1861" s="12"/>
      <c r="C1861" s="237"/>
      <c r="D1861" s="13"/>
      <c r="E1861" s="14"/>
      <c r="F1861" s="14"/>
    </row>
    <row r="1862" spans="1:6" ht="11.25" customHeight="1">
      <c r="A1862" s="305"/>
      <c r="B1862" s="12"/>
      <c r="C1862" s="237"/>
      <c r="D1862" s="13"/>
      <c r="E1862" s="14"/>
      <c r="F1862" s="14"/>
    </row>
    <row r="1863" spans="1:6" ht="11.25" customHeight="1">
      <c r="A1863" s="305"/>
      <c r="B1863" s="12"/>
      <c r="C1863" s="237"/>
      <c r="D1863" s="13"/>
      <c r="E1863" s="14"/>
      <c r="F1863" s="14"/>
    </row>
    <row r="1864" spans="1:6" ht="11.25" customHeight="1">
      <c r="A1864" s="305"/>
      <c r="B1864" s="12"/>
      <c r="C1864" s="237"/>
      <c r="D1864" s="13"/>
      <c r="E1864" s="14"/>
      <c r="F1864" s="14"/>
    </row>
  </sheetData>
  <mergeCells count="10">
    <mergeCell ref="A710:F710"/>
    <mergeCell ref="A1411:E1411"/>
    <mergeCell ref="A1:F1"/>
    <mergeCell ref="A3:F3"/>
    <mergeCell ref="A1384:F1384"/>
    <mergeCell ref="A1394:E1394"/>
    <mergeCell ref="A1401:F1401"/>
    <mergeCell ref="A692:F692"/>
    <mergeCell ref="A698:F698"/>
    <mergeCell ref="A716:F716"/>
  </mergeCells>
  <conditionalFormatting sqref="A860 C860:D860 C933:D934">
    <cfRule type="expression" dxfId="79" priority="143">
      <formula>AND($A860&lt;&gt;"COMPOSICAO",$A860&lt;&gt;"INSUMO",$A860&lt;&gt;"")</formula>
    </cfRule>
  </conditionalFormatting>
  <conditionalFormatting sqref="A860 C860:D860 C933:D934">
    <cfRule type="expression" dxfId="78" priority="144">
      <formula>AND(OR($A860="COMPOSICAO",$A860="INSUMO",$A860&lt;&gt;""),$A860&lt;&gt;"")</formula>
    </cfRule>
  </conditionalFormatting>
  <conditionalFormatting sqref="B860">
    <cfRule type="expression" dxfId="77" priority="145">
      <formula>AND($A860&lt;&gt;"COMPOSICAO",$A860&lt;&gt;"INSUMO",$A860&lt;&gt;"")</formula>
    </cfRule>
  </conditionalFormatting>
  <conditionalFormatting sqref="B860">
    <cfRule type="expression" dxfId="76" priority="146">
      <formula>AND(OR($A860="COMPOSICAO",$A860="INSUMO",$A860&lt;&gt;""),$A860&lt;&gt;"")</formula>
    </cfRule>
  </conditionalFormatting>
  <conditionalFormatting sqref="B1204">
    <cfRule type="expression" dxfId="75" priority="235">
      <formula>AND($A1204&lt;&gt;"COMPOSICAO",$A1204&lt;&gt;"INSUMO",$A1204&lt;&gt;"")</formula>
    </cfRule>
  </conditionalFormatting>
  <conditionalFormatting sqref="B1204">
    <cfRule type="expression" dxfId="74" priority="236">
      <formula>AND(OR($A1204="COMPOSICAO",$A1204="INSUMO",$A1204&lt;&gt;""),$A1204&lt;&gt;"")</formula>
    </cfRule>
  </conditionalFormatting>
  <conditionalFormatting sqref="A1204">
    <cfRule type="expression" dxfId="73" priority="237">
      <formula>AND($A1204&lt;&gt;"COMPOSICAO",$A1204&lt;&gt;"INSUMO",$A1204&lt;&gt;"")</formula>
    </cfRule>
  </conditionalFormatting>
  <conditionalFormatting sqref="A1204">
    <cfRule type="expression" dxfId="72" priority="238">
      <formula>AND(OR($A1204="COMPOSICAO",$A1204="INSUMO",$A1204&lt;&gt;""),$A1204&lt;&gt;"")</formula>
    </cfRule>
  </conditionalFormatting>
  <conditionalFormatting sqref="C1204">
    <cfRule type="expression" dxfId="71" priority="239">
      <formula>AND($A1204&lt;&gt;"COMPOSICAO",$A1204&lt;&gt;"INSUMO",$A1204&lt;&gt;"")</formula>
    </cfRule>
  </conditionalFormatting>
  <conditionalFormatting sqref="C1204">
    <cfRule type="expression" dxfId="70" priority="240">
      <formula>AND(OR($A1204="COMPOSICAO",$A1204="INSUMO",$A1204&lt;&gt;""),$A1204&lt;&gt;"")</formula>
    </cfRule>
  </conditionalFormatting>
  <conditionalFormatting sqref="D1204">
    <cfRule type="expression" dxfId="69" priority="241">
      <formula>AND($A1204&lt;&gt;"COMPOSICAO",$A1204&lt;&gt;"INSUMO",$A1204&lt;&gt;"")</formula>
    </cfRule>
  </conditionalFormatting>
  <conditionalFormatting sqref="D1204">
    <cfRule type="expression" dxfId="68" priority="242">
      <formula>AND(OR($A1204="COMPOSICAO",$A1204="INSUMO",$A1204&lt;&gt;""),$A1204&lt;&gt;"")</formula>
    </cfRule>
  </conditionalFormatting>
  <conditionalFormatting sqref="B1257">
    <cfRule type="expression" dxfId="67" priority="317">
      <formula>AND($A1257&lt;&gt;"COMPOSICAO",$A1257&lt;&gt;"INSUMO",$A1257&lt;&gt;"")</formula>
    </cfRule>
  </conditionalFormatting>
  <conditionalFormatting sqref="B1257">
    <cfRule type="expression" dxfId="66" priority="318">
      <formula>AND(OR($A1257="COMPOSICAO",$A1257="INSUMO",$A1257&lt;&gt;""),$A1257&lt;&gt;"")</formula>
    </cfRule>
  </conditionalFormatting>
  <conditionalFormatting sqref="C1257">
    <cfRule type="expression" dxfId="65" priority="321">
      <formula>AND($A1257&lt;&gt;"COMPOSICAO",$A1257&lt;&gt;"INSUMO",$A1257&lt;&gt;"")</formula>
    </cfRule>
  </conditionalFormatting>
  <conditionalFormatting sqref="C1257">
    <cfRule type="expression" dxfId="64" priority="322">
      <formula>AND(OR($A1257="COMPOSICAO",$A1257="INSUMO",$A1257&lt;&gt;""),$A1257&lt;&gt;"")</formula>
    </cfRule>
  </conditionalFormatting>
  <conditionalFormatting sqref="D1257">
    <cfRule type="expression" dxfId="63" priority="323">
      <formula>AND($A1257&lt;&gt;"COMPOSICAO",$A1257&lt;&gt;"INSUMO",$A1257&lt;&gt;"")</formula>
    </cfRule>
  </conditionalFormatting>
  <conditionalFormatting sqref="D1257">
    <cfRule type="expression" dxfId="62" priority="324">
      <formula>AND(OR($A1257="COMPOSICAO",$A1257="INSUMO",$A1257&lt;&gt;""),$A1257&lt;&gt;"")</formula>
    </cfRule>
  </conditionalFormatting>
  <conditionalFormatting sqref="B1272">
    <cfRule type="expression" dxfId="61" priority="347">
      <formula>AND($A1272&lt;&gt;"COMPOSICAO",$A1272&lt;&gt;"INSUMO",$A1272&lt;&gt;"")</formula>
    </cfRule>
  </conditionalFormatting>
  <conditionalFormatting sqref="B1272">
    <cfRule type="expression" dxfId="60" priority="348">
      <formula>AND(OR($A1272="COMPOSICAO",$A1272="INSUMO",$A1272&lt;&gt;""),$A1272&lt;&gt;"")</formula>
    </cfRule>
  </conditionalFormatting>
  <conditionalFormatting sqref="A1272">
    <cfRule type="expression" dxfId="59" priority="349">
      <formula>AND($A1272&lt;&gt;"COMPOSICAO",$A1272&lt;&gt;"INSUMO",$A1272&lt;&gt;"")</formula>
    </cfRule>
  </conditionalFormatting>
  <conditionalFormatting sqref="A1272">
    <cfRule type="expression" dxfId="58" priority="350">
      <formula>AND(OR($A1272="COMPOSICAO",$A1272="INSUMO",$A1272&lt;&gt;""),$A1272&lt;&gt;"")</formula>
    </cfRule>
  </conditionalFormatting>
  <conditionalFormatting sqref="C1272">
    <cfRule type="expression" dxfId="57" priority="351">
      <formula>AND($A1272&lt;&gt;"COMPOSICAO",$A1272&lt;&gt;"INSUMO",$A1272&lt;&gt;"")</formula>
    </cfRule>
  </conditionalFormatting>
  <conditionalFormatting sqref="C1272">
    <cfRule type="expression" dxfId="56" priority="352">
      <formula>AND(OR($A1272="COMPOSICAO",$A1272="INSUMO",$A1272&lt;&gt;""),$A1272&lt;&gt;"")</formula>
    </cfRule>
  </conditionalFormatting>
  <conditionalFormatting sqref="D1272">
    <cfRule type="expression" dxfId="55" priority="353">
      <formula>AND($A1272&lt;&gt;"COMPOSICAO",$A1272&lt;&gt;"INSUMO",$A1272&lt;&gt;"")</formula>
    </cfRule>
  </conditionalFormatting>
  <conditionalFormatting sqref="D1272">
    <cfRule type="expression" dxfId="54" priority="354">
      <formula>AND(OR($A1272="COMPOSICAO",$A1272="INSUMO",$A1272&lt;&gt;""),$A1272&lt;&gt;"")</formula>
    </cfRule>
  </conditionalFormatting>
  <conditionalFormatting sqref="B1272:B1273">
    <cfRule type="expression" dxfId="53" priority="369">
      <formula>AND($A1272&lt;&gt;"COMPOSICAO",$A1272&lt;&gt;"INSUMO",$A1272&lt;&gt;"")</formula>
    </cfRule>
  </conditionalFormatting>
  <conditionalFormatting sqref="B1272:B1273">
    <cfRule type="expression" dxfId="52" priority="370">
      <formula>AND(OR($A1272="COMPOSICAO",$A1272="INSUMO",$A1272&lt;&gt;""),$A1272&lt;&gt;"")</formula>
    </cfRule>
  </conditionalFormatting>
  <conditionalFormatting sqref="B879:B880">
    <cfRule type="expression" dxfId="51" priority="140">
      <formula>AND($A879&lt;&gt;"COMPOSICAO",$A879&lt;&gt;"INSUMO",$A879&lt;&gt;"")</formula>
    </cfRule>
  </conditionalFormatting>
  <conditionalFormatting sqref="B879:B880">
    <cfRule type="expression" dxfId="50" priority="139">
      <formula>AND(OR($A879="COMPOSICAO",$A879="INSUMO",$A879&lt;&gt;""),$A879&lt;&gt;"")</formula>
    </cfRule>
  </conditionalFormatting>
  <conditionalFormatting sqref="A879:A880">
    <cfRule type="expression" dxfId="49" priority="138">
      <formula>AND($A879&lt;&gt;"COMPOSICAO",$A879&lt;&gt;"INSUMO",$A879&lt;&gt;"")</formula>
    </cfRule>
  </conditionalFormatting>
  <conditionalFormatting sqref="A879:A880">
    <cfRule type="expression" dxfId="48" priority="137">
      <formula>AND(OR($A879="COMPOSICAO",$A879="INSUMO",$A879&lt;&gt;""),$A879&lt;&gt;"")</formula>
    </cfRule>
  </conditionalFormatting>
  <conditionalFormatting sqref="C879:C880">
    <cfRule type="expression" dxfId="47" priority="136">
      <formula>AND($A879&lt;&gt;"COMPOSICAO",$A879&lt;&gt;"INSUMO",$A879&lt;&gt;"")</formula>
    </cfRule>
  </conditionalFormatting>
  <conditionalFormatting sqref="C879:C880">
    <cfRule type="expression" dxfId="46" priority="135">
      <formula>AND(OR($A879="COMPOSICAO",$A879="INSUMO",$A879&lt;&gt;""),$A879&lt;&gt;"")</formula>
    </cfRule>
  </conditionalFormatting>
  <conditionalFormatting sqref="D879:D880">
    <cfRule type="expression" dxfId="45" priority="134">
      <formula>AND($A879&lt;&gt;"COMPOSICAO",$A879&lt;&gt;"INSUMO",$A879&lt;&gt;"")</formula>
    </cfRule>
  </conditionalFormatting>
  <conditionalFormatting sqref="D879:D880">
    <cfRule type="expression" dxfId="44" priority="133">
      <formula>AND(OR($A879="COMPOSICAO",$A879="INSUMO",$A879&lt;&gt;""),$A879&lt;&gt;"")</formula>
    </cfRule>
  </conditionalFormatting>
  <conditionalFormatting sqref="B896:B897">
    <cfRule type="expression" dxfId="43" priority="130">
      <formula>AND($A896&lt;&gt;"COMPOSICAO",$A896&lt;&gt;"INSUMO",$A896&lt;&gt;"")</formula>
    </cfRule>
  </conditionalFormatting>
  <conditionalFormatting sqref="B896:B897">
    <cfRule type="expression" dxfId="42" priority="129">
      <formula>AND(OR($A896="COMPOSICAO",$A896="INSUMO",$A896&lt;&gt;""),$A896&lt;&gt;"")</formula>
    </cfRule>
  </conditionalFormatting>
  <conditionalFormatting sqref="A896:A897">
    <cfRule type="expression" dxfId="41" priority="128">
      <formula>AND($A896&lt;&gt;"COMPOSICAO",$A896&lt;&gt;"INSUMO",$A896&lt;&gt;"")</formula>
    </cfRule>
  </conditionalFormatting>
  <conditionalFormatting sqref="A896:A897">
    <cfRule type="expression" dxfId="40" priority="127">
      <formula>AND(OR($A896="COMPOSICAO",$A896="INSUMO",$A896&lt;&gt;""),$A896&lt;&gt;"")</formula>
    </cfRule>
  </conditionalFormatting>
  <conditionalFormatting sqref="C896:C897">
    <cfRule type="expression" dxfId="39" priority="126">
      <formula>AND($A896&lt;&gt;"COMPOSICAO",$A896&lt;&gt;"INSUMO",$A896&lt;&gt;"")</formula>
    </cfRule>
  </conditionalFormatting>
  <conditionalFormatting sqref="C896:C897">
    <cfRule type="expression" dxfId="38" priority="125">
      <formula>AND(OR($A896="COMPOSICAO",$A896="INSUMO",$A896&lt;&gt;""),$A896&lt;&gt;"")</formula>
    </cfRule>
  </conditionalFormatting>
  <conditionalFormatting sqref="D896:D897">
    <cfRule type="expression" dxfId="37" priority="124">
      <formula>AND($A896&lt;&gt;"COMPOSICAO",$A896&lt;&gt;"INSUMO",$A896&lt;&gt;"")</formula>
    </cfRule>
  </conditionalFormatting>
  <conditionalFormatting sqref="D896:D897">
    <cfRule type="expression" dxfId="36" priority="123">
      <formula>AND(OR($A896="COMPOSICAO",$A896="INSUMO",$A896&lt;&gt;""),$A896&lt;&gt;"")</formula>
    </cfRule>
  </conditionalFormatting>
  <conditionalFormatting sqref="B915:B916">
    <cfRule type="expression" dxfId="35" priority="120">
      <formula>AND($A915&lt;&gt;"COMPOSICAO",$A915&lt;&gt;"INSUMO",$A915&lt;&gt;"")</formula>
    </cfRule>
  </conditionalFormatting>
  <conditionalFormatting sqref="B915:B916">
    <cfRule type="expression" dxfId="34" priority="119">
      <formula>AND(OR($A915="COMPOSICAO",$A915="INSUMO",$A915&lt;&gt;""),$A915&lt;&gt;"")</formula>
    </cfRule>
  </conditionalFormatting>
  <conditionalFormatting sqref="A915:A916">
    <cfRule type="expression" dxfId="33" priority="118">
      <formula>AND($A915&lt;&gt;"COMPOSICAO",$A915&lt;&gt;"INSUMO",$A915&lt;&gt;"")</formula>
    </cfRule>
  </conditionalFormatting>
  <conditionalFormatting sqref="A915:A916">
    <cfRule type="expression" dxfId="32" priority="117">
      <formula>AND(OR($A915="COMPOSICAO",$A915="INSUMO",$A915&lt;&gt;""),$A915&lt;&gt;"")</formula>
    </cfRule>
  </conditionalFormatting>
  <conditionalFormatting sqref="C915:C916">
    <cfRule type="expression" dxfId="31" priority="116">
      <formula>AND($A915&lt;&gt;"COMPOSICAO",$A915&lt;&gt;"INSUMO",$A915&lt;&gt;"")</formula>
    </cfRule>
  </conditionalFormatting>
  <conditionalFormatting sqref="C915:C916">
    <cfRule type="expression" dxfId="30" priority="115">
      <formula>AND(OR($A915="COMPOSICAO",$A915="INSUMO",$A915&lt;&gt;""),$A915&lt;&gt;"")</formula>
    </cfRule>
  </conditionalFormatting>
  <conditionalFormatting sqref="D915:D916">
    <cfRule type="expression" dxfId="29" priority="114">
      <formula>AND($A915&lt;&gt;"COMPOSICAO",$A915&lt;&gt;"INSUMO",$A915&lt;&gt;"")</formula>
    </cfRule>
  </conditionalFormatting>
  <conditionalFormatting sqref="D915:D916">
    <cfRule type="expression" dxfId="28" priority="113">
      <formula>AND(OR($A915="COMPOSICAO",$A915="INSUMO",$A915&lt;&gt;""),$A915&lt;&gt;"")</formula>
    </cfRule>
  </conditionalFormatting>
  <conditionalFormatting sqref="B933:B934">
    <cfRule type="expression" dxfId="27" priority="110">
      <formula>AND($A933&lt;&gt;"COMPOSICAO",$A933&lt;&gt;"INSUMO",$A933&lt;&gt;"")</formula>
    </cfRule>
  </conditionalFormatting>
  <conditionalFormatting sqref="B933:B934">
    <cfRule type="expression" dxfId="26" priority="109">
      <formula>AND(OR($A933="COMPOSICAO",$A933="INSUMO",$A933&lt;&gt;""),$A933&lt;&gt;"")</formula>
    </cfRule>
  </conditionalFormatting>
  <conditionalFormatting sqref="A933:A934">
    <cfRule type="expression" dxfId="25" priority="108">
      <formula>AND($A933&lt;&gt;"COMPOSICAO",$A933&lt;&gt;"INSUMO",$A933&lt;&gt;"")</formula>
    </cfRule>
  </conditionalFormatting>
  <conditionalFormatting sqref="A933:A934">
    <cfRule type="expression" dxfId="24" priority="107">
      <formula>AND(OR($A933="COMPOSICAO",$A933="INSUMO",$A933&lt;&gt;""),$A933&lt;&gt;"")</formula>
    </cfRule>
  </conditionalFormatting>
  <conditionalFormatting sqref="C951:D952">
    <cfRule type="expression" dxfId="23" priority="100">
      <formula>AND($A951&lt;&gt;"COMPOSICAO",$A951&lt;&gt;"INSUMO",$A951&lt;&gt;"")</formula>
    </cfRule>
  </conditionalFormatting>
  <conditionalFormatting sqref="C951:D952">
    <cfRule type="expression" dxfId="22" priority="99">
      <formula>AND(OR($A951="COMPOSICAO",$A951="INSUMO",$A951&lt;&gt;""),$A951&lt;&gt;"")</formula>
    </cfRule>
  </conditionalFormatting>
  <conditionalFormatting sqref="B951:B952">
    <cfRule type="expression" dxfId="21" priority="98">
      <formula>AND($A951&lt;&gt;"COMPOSICAO",$A951&lt;&gt;"INSUMO",$A951&lt;&gt;"")</formula>
    </cfRule>
  </conditionalFormatting>
  <conditionalFormatting sqref="B951:B952">
    <cfRule type="expression" dxfId="20" priority="97">
      <formula>AND(OR($A951="COMPOSICAO",$A951="INSUMO",$A951&lt;&gt;""),$A951&lt;&gt;"")</formula>
    </cfRule>
  </conditionalFormatting>
  <conditionalFormatting sqref="A951:A952">
    <cfRule type="expression" dxfId="19" priority="96">
      <formula>AND($A951&lt;&gt;"COMPOSICAO",$A951&lt;&gt;"INSUMO",$A951&lt;&gt;"")</formula>
    </cfRule>
  </conditionalFormatting>
  <conditionalFormatting sqref="A951:A952">
    <cfRule type="expression" dxfId="18" priority="95">
      <formula>AND(OR($A951="COMPOSICAO",$A951="INSUMO",$A951&lt;&gt;""),$A951&lt;&gt;"")</formula>
    </cfRule>
  </conditionalFormatting>
  <conditionalFormatting sqref="C971:D972">
    <cfRule type="expression" dxfId="17" priority="92">
      <formula>AND($A971&lt;&gt;"COMPOSICAO",$A971&lt;&gt;"INSUMO",$A971&lt;&gt;"")</formula>
    </cfRule>
  </conditionalFormatting>
  <conditionalFormatting sqref="C971:D972">
    <cfRule type="expression" dxfId="16" priority="91">
      <formula>AND(OR($A971="COMPOSICAO",$A971="INSUMO",$A971&lt;&gt;""),$A971&lt;&gt;"")</formula>
    </cfRule>
  </conditionalFormatting>
  <conditionalFormatting sqref="B971:B972">
    <cfRule type="expression" dxfId="15" priority="90">
      <formula>AND($A971&lt;&gt;"COMPOSICAO",$A971&lt;&gt;"INSUMO",$A971&lt;&gt;"")</formula>
    </cfRule>
  </conditionalFormatting>
  <conditionalFormatting sqref="B971:B972">
    <cfRule type="expression" dxfId="14" priority="89">
      <formula>AND(OR($A971="COMPOSICAO",$A971="INSUMO",$A971&lt;&gt;""),$A971&lt;&gt;"")</formula>
    </cfRule>
  </conditionalFormatting>
  <conditionalFormatting sqref="A971:A972">
    <cfRule type="expression" dxfId="13" priority="88">
      <formula>AND($A971&lt;&gt;"COMPOSICAO",$A971&lt;&gt;"INSUMO",$A971&lt;&gt;"")</formula>
    </cfRule>
  </conditionalFormatting>
  <conditionalFormatting sqref="A971:A972">
    <cfRule type="expression" dxfId="12" priority="87">
      <formula>AND(OR($A971="COMPOSICAO",$A971="INSUMO",$A971&lt;&gt;""),$A971&lt;&gt;"")</formula>
    </cfRule>
  </conditionalFormatting>
  <conditionalFormatting sqref="C992:D993">
    <cfRule type="expression" dxfId="11" priority="82">
      <formula>AND($A992&lt;&gt;"COMPOSICAO",$A992&lt;&gt;"INSUMO",$A992&lt;&gt;"")</formula>
    </cfRule>
  </conditionalFormatting>
  <conditionalFormatting sqref="C992:D993">
    <cfRule type="expression" dxfId="10" priority="81">
      <formula>AND(OR($A992="COMPOSICAO",$A992="INSUMO",$A992&lt;&gt;""),$A992&lt;&gt;"")</formula>
    </cfRule>
  </conditionalFormatting>
  <conditionalFormatting sqref="B992:B993">
    <cfRule type="expression" dxfId="9" priority="80">
      <formula>AND($A992&lt;&gt;"COMPOSICAO",$A992&lt;&gt;"INSUMO",$A992&lt;&gt;"")</formula>
    </cfRule>
  </conditionalFormatting>
  <conditionalFormatting sqref="B992:B993">
    <cfRule type="expression" dxfId="8" priority="79">
      <formula>AND(OR($A992="COMPOSICAO",$A992="INSUMO",$A992&lt;&gt;""),$A992&lt;&gt;"")</formula>
    </cfRule>
  </conditionalFormatting>
  <conditionalFormatting sqref="A992:A993">
    <cfRule type="expression" dxfId="7" priority="78">
      <formula>AND($A992&lt;&gt;"COMPOSICAO",$A992&lt;&gt;"INSUMO",$A992&lt;&gt;"")</formula>
    </cfRule>
  </conditionalFormatting>
  <conditionalFormatting sqref="A992:A993">
    <cfRule type="expression" dxfId="6" priority="77">
      <formula>AND(OR($A992="COMPOSICAO",$A992="INSUMO",$A992&lt;&gt;""),$A992&lt;&gt;"")</formula>
    </cfRule>
  </conditionalFormatting>
  <conditionalFormatting sqref="B1098">
    <cfRule type="expression" dxfId="5" priority="70">
      <formula>AND($A1098&lt;&gt;"COMPOSICAO",$A1098&lt;&gt;"INSUMO",$A1098&lt;&gt;"")</formula>
    </cfRule>
  </conditionalFormatting>
  <conditionalFormatting sqref="B1098">
    <cfRule type="expression" dxfId="4" priority="69">
      <formula>AND(OR($A1098="COMPOSICAO",$A1098="INSUMO",$A1098&lt;&gt;""),$A1098&lt;&gt;"")</formula>
    </cfRule>
  </conditionalFormatting>
  <conditionalFormatting sqref="A844 C844:D844">
    <cfRule type="expression" dxfId="3" priority="4">
      <formula>AND($A844&lt;&gt;"COMPOSICAO",$A844&lt;&gt;"INSUMO",$A844&lt;&gt;"")</formula>
    </cfRule>
  </conditionalFormatting>
  <conditionalFormatting sqref="A844 C844:D844">
    <cfRule type="expression" dxfId="2" priority="3">
      <formula>AND(OR($A844="COMPOSICAO",$A844="INSUMO",$A844&lt;&gt;""),$A844&lt;&gt;"")</formula>
    </cfRule>
  </conditionalFormatting>
  <conditionalFormatting sqref="B844">
    <cfRule type="expression" dxfId="1" priority="2">
      <formula>AND($A844&lt;&gt;"COMPOSICAO",$A844&lt;&gt;"INSUMO",$A844&lt;&gt;"")</formula>
    </cfRule>
  </conditionalFormatting>
  <conditionalFormatting sqref="B844">
    <cfRule type="expression" dxfId="0" priority="1">
      <formula>AND(OR($A844="COMPOSICAO",$A844="INSUMO",$A844&lt;&gt;""),$A844&lt;&gt;"")</formula>
    </cfRule>
  </conditionalFormatting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DN759"/>
  <sheetViews>
    <sheetView showGridLines="0" zoomScale="85" zoomScaleNormal="85" workbookViewId="0">
      <pane xSplit="3" ySplit="8" topLeftCell="D81" activePane="bottomRight" state="frozen"/>
      <selection pane="topRight" activeCell="D1" sqref="D1"/>
      <selection pane="bottomLeft" activeCell="A9" sqref="A9"/>
      <selection pane="bottomRight" activeCell="C97" sqref="C97"/>
    </sheetView>
  </sheetViews>
  <sheetFormatPr defaultColWidth="17.33203125" defaultRowHeight="15" customHeight="1"/>
  <cols>
    <col min="1" max="1" width="11.83203125" style="279" customWidth="1"/>
    <col min="2" max="2" width="19.83203125" style="197" customWidth="1"/>
    <col min="3" max="3" width="82" style="802" customWidth="1"/>
    <col min="4" max="4" width="12.83203125" style="800" customWidth="1"/>
    <col min="5" max="5" width="14.33203125" style="803" customWidth="1"/>
    <col min="6" max="6" width="17" style="804" customWidth="1"/>
    <col min="7" max="7" width="18.6640625" style="803" customWidth="1"/>
  </cols>
  <sheetData>
    <row r="1" spans="1:7" ht="18.75" customHeight="1">
      <c r="A1" s="911" t="s">
        <v>734</v>
      </c>
      <c r="B1" s="912"/>
      <c r="C1" s="912"/>
      <c r="D1" s="912"/>
      <c r="E1" s="912"/>
      <c r="F1" s="912"/>
      <c r="G1" s="913"/>
    </row>
    <row r="2" spans="1:7" ht="18.75" customHeight="1">
      <c r="A2" s="914"/>
      <c r="B2" s="915"/>
      <c r="C2" s="915"/>
      <c r="D2" s="915"/>
      <c r="E2" s="915"/>
      <c r="F2" s="915"/>
      <c r="G2" s="916"/>
    </row>
    <row r="3" spans="1:7" ht="30" customHeight="1" thickBot="1">
      <c r="A3" s="917" t="s">
        <v>735</v>
      </c>
      <c r="B3" s="918"/>
      <c r="C3" s="918"/>
      <c r="D3" s="918"/>
      <c r="E3" s="918"/>
      <c r="F3" s="918"/>
      <c r="G3" s="916"/>
    </row>
    <row r="4" spans="1:7" s="179" customFormat="1" ht="30" customHeight="1" thickBot="1">
      <c r="A4" s="919" t="s">
        <v>821</v>
      </c>
      <c r="B4" s="920"/>
      <c r="C4" s="920"/>
      <c r="D4" s="920"/>
      <c r="E4" s="920"/>
      <c r="F4" s="920"/>
      <c r="G4" s="921"/>
    </row>
    <row r="5" spans="1:7" ht="17.25" customHeight="1">
      <c r="A5" s="922" t="s">
        <v>820</v>
      </c>
      <c r="B5" s="923"/>
      <c r="C5" s="923"/>
      <c r="D5" s="923"/>
      <c r="E5" s="923"/>
      <c r="F5" s="923"/>
      <c r="G5" s="924"/>
    </row>
    <row r="6" spans="1:7" ht="18.75" customHeight="1" thickBot="1">
      <c r="A6" s="925"/>
      <c r="B6" s="926"/>
      <c r="C6" s="926"/>
      <c r="D6" s="926"/>
      <c r="E6" s="926"/>
      <c r="F6" s="926"/>
      <c r="G6" s="927"/>
    </row>
    <row r="7" spans="1:7" s="528" customFormat="1" ht="18.75" customHeight="1" thickBot="1">
      <c r="A7" s="928" t="s">
        <v>424</v>
      </c>
      <c r="B7" s="928" t="s">
        <v>736</v>
      </c>
      <c r="C7" s="807"/>
      <c r="D7" s="909" t="s">
        <v>748</v>
      </c>
      <c r="E7" s="910"/>
      <c r="F7" s="910"/>
      <c r="G7" s="910"/>
    </row>
    <row r="8" spans="1:7" ht="35.25" customHeight="1" thickBot="1">
      <c r="A8" s="929"/>
      <c r="B8" s="929"/>
      <c r="C8" s="808" t="s">
        <v>432</v>
      </c>
      <c r="D8" s="809" t="s">
        <v>438</v>
      </c>
      <c r="E8" s="810" t="s">
        <v>440</v>
      </c>
      <c r="F8" s="811" t="s">
        <v>25</v>
      </c>
      <c r="G8" s="810" t="s">
        <v>28</v>
      </c>
    </row>
    <row r="9" spans="1:7" s="538" customFormat="1" ht="35.25" customHeight="1">
      <c r="A9" s="812">
        <v>1</v>
      </c>
      <c r="B9" s="813"/>
      <c r="C9" s="814" t="s">
        <v>752</v>
      </c>
      <c r="D9" s="814"/>
      <c r="E9" s="815"/>
      <c r="F9" s="816"/>
      <c r="G9" s="817">
        <f>SUM(G10:G13)</f>
        <v>939.18391412727306</v>
      </c>
    </row>
    <row r="10" spans="1:7" s="534" customFormat="1" ht="42.75" customHeight="1">
      <c r="A10" s="818" t="s">
        <v>749</v>
      </c>
      <c r="B10" s="819" t="s">
        <v>823</v>
      </c>
      <c r="C10" s="820" t="s">
        <v>753</v>
      </c>
      <c r="D10" s="821" t="s">
        <v>751</v>
      </c>
      <c r="E10" s="822">
        <f>8.15*2*0.4*0.7+3.95*3*0.4*0.7+8*1*1*1</f>
        <v>15.882000000000001</v>
      </c>
      <c r="F10" s="823">
        <f>COMPOSIÇÃO!F39</f>
        <v>35.028770454545452</v>
      </c>
      <c r="G10" s="824">
        <f>F10*E10</f>
        <v>556.32693235909096</v>
      </c>
    </row>
    <row r="11" spans="1:7" s="534" customFormat="1" ht="35.25" customHeight="1">
      <c r="A11" s="818" t="s">
        <v>776</v>
      </c>
      <c r="B11" s="818">
        <v>55835</v>
      </c>
      <c r="C11" s="825" t="s">
        <v>827</v>
      </c>
      <c r="D11" s="826" t="s">
        <v>46</v>
      </c>
      <c r="E11" s="822">
        <f>8*1*1*1-(8*1*1*0.4)</f>
        <v>4.8</v>
      </c>
      <c r="F11" s="806">
        <f>COMPOSIÇÃO!F80</f>
        <v>14.246256818181818</v>
      </c>
      <c r="G11" s="824">
        <f t="shared" ref="G11:G62" si="0">F11*E11</f>
        <v>68.38203272727273</v>
      </c>
    </row>
    <row r="12" spans="1:7" s="534" customFormat="1" ht="48.75" customHeight="1">
      <c r="A12" s="818" t="s">
        <v>777</v>
      </c>
      <c r="B12" s="818">
        <v>55835</v>
      </c>
      <c r="C12" s="825" t="s">
        <v>778</v>
      </c>
      <c r="D12" s="826" t="s">
        <v>34</v>
      </c>
      <c r="E12" s="822">
        <f>8.5*3.8*0.3</f>
        <v>9.69</v>
      </c>
      <c r="F12" s="806">
        <f>COMPOSIÇÃO!F80</f>
        <v>14.246256818181818</v>
      </c>
      <c r="G12" s="824">
        <f t="shared" si="0"/>
        <v>138.04622856818182</v>
      </c>
    </row>
    <row r="13" spans="1:7" s="534" customFormat="1" ht="35.25" customHeight="1">
      <c r="A13" s="818" t="s">
        <v>779</v>
      </c>
      <c r="B13" s="827" t="s">
        <v>1054</v>
      </c>
      <c r="C13" s="825" t="s">
        <v>1053</v>
      </c>
      <c r="D13" s="826" t="s">
        <v>34</v>
      </c>
      <c r="E13" s="822">
        <f>E10-E11-E12</f>
        <v>1.3920000000000012</v>
      </c>
      <c r="F13" s="806">
        <f>COMPOSIÇÃO!F97</f>
        <v>126.74477045454546</v>
      </c>
      <c r="G13" s="824">
        <f t="shared" si="0"/>
        <v>176.42872047272743</v>
      </c>
    </row>
    <row r="14" spans="1:7" s="538" customFormat="1" ht="35.25" customHeight="1">
      <c r="A14" s="812">
        <v>2</v>
      </c>
      <c r="B14" s="813"/>
      <c r="C14" s="814" t="s">
        <v>754</v>
      </c>
      <c r="D14" s="814"/>
      <c r="E14" s="815"/>
      <c r="F14" s="816"/>
      <c r="G14" s="817">
        <f>SUM(G15:G24)</f>
        <v>6366.3077711919013</v>
      </c>
    </row>
    <row r="15" spans="1:7" s="534" customFormat="1" ht="35.25" customHeight="1">
      <c r="A15" s="828">
        <v>2.1</v>
      </c>
      <c r="B15" s="818"/>
      <c r="C15" s="829" t="s">
        <v>755</v>
      </c>
      <c r="D15" s="826"/>
      <c r="E15" s="822"/>
      <c r="F15" s="806"/>
      <c r="G15" s="824">
        <f t="shared" si="0"/>
        <v>0</v>
      </c>
    </row>
    <row r="16" spans="1:7" s="534" customFormat="1" ht="31.5">
      <c r="A16" s="818" t="s">
        <v>1114</v>
      </c>
      <c r="B16" s="819">
        <v>96535</v>
      </c>
      <c r="C16" s="830" t="s">
        <v>855</v>
      </c>
      <c r="D16" s="826" t="s">
        <v>46</v>
      </c>
      <c r="E16" s="822">
        <f>6*3.2*0.4</f>
        <v>7.6800000000000015</v>
      </c>
      <c r="F16" s="806">
        <f>COMPOSIÇÃO!F133</f>
        <v>73.30256976468182</v>
      </c>
      <c r="G16" s="824">
        <f t="shared" si="0"/>
        <v>562.96373579275644</v>
      </c>
    </row>
    <row r="17" spans="1:7" s="534" customFormat="1" ht="15.75">
      <c r="A17" s="818" t="s">
        <v>1115</v>
      </c>
      <c r="B17" s="819">
        <v>92763</v>
      </c>
      <c r="C17" s="830" t="s">
        <v>756</v>
      </c>
      <c r="D17" s="826" t="s">
        <v>19</v>
      </c>
      <c r="E17" s="822">
        <f>E18*80</f>
        <v>122.88000000000004</v>
      </c>
      <c r="F17" s="806">
        <f>COMPOSIÇÃO!F269</f>
        <v>6.4010954246000002</v>
      </c>
      <c r="G17" s="824">
        <f t="shared" si="0"/>
        <v>786.56660577484831</v>
      </c>
    </row>
    <row r="18" spans="1:7" s="534" customFormat="1" ht="15.75">
      <c r="A18" s="818" t="s">
        <v>1116</v>
      </c>
      <c r="B18" s="819">
        <v>94966</v>
      </c>
      <c r="C18" s="831" t="s">
        <v>824</v>
      </c>
      <c r="D18" s="826" t="s">
        <v>34</v>
      </c>
      <c r="E18" s="822">
        <f>6*0.8*0.8*0.4</f>
        <v>1.5360000000000005</v>
      </c>
      <c r="F18" s="806">
        <f>COMPOSIÇÃO!F171</f>
        <v>315.04751191590913</v>
      </c>
      <c r="G18" s="824">
        <f t="shared" si="0"/>
        <v>483.91297830283656</v>
      </c>
    </row>
    <row r="19" spans="1:7" s="559" customFormat="1" ht="15.75">
      <c r="A19" s="818"/>
      <c r="B19" s="818"/>
      <c r="C19" s="832"/>
      <c r="D19" s="826"/>
      <c r="E19" s="822"/>
      <c r="F19" s="806"/>
      <c r="G19" s="824"/>
    </row>
    <row r="20" spans="1:7" s="534" customFormat="1" ht="35.25" customHeight="1">
      <c r="A20" s="828">
        <v>2.2000000000000002</v>
      </c>
      <c r="B20" s="818"/>
      <c r="C20" s="829" t="s">
        <v>1046</v>
      </c>
      <c r="D20" s="826"/>
      <c r="E20" s="822"/>
      <c r="F20" s="833"/>
      <c r="G20" s="824">
        <f t="shared" si="0"/>
        <v>0</v>
      </c>
    </row>
    <row r="21" spans="1:7" s="534" customFormat="1" ht="35.25" customHeight="1">
      <c r="A21" s="818" t="s">
        <v>1117</v>
      </c>
      <c r="B21" s="819">
        <v>96536</v>
      </c>
      <c r="C21" s="830" t="s">
        <v>757</v>
      </c>
      <c r="D21" s="826" t="s">
        <v>46</v>
      </c>
      <c r="E21" s="822">
        <f>(16.3+11.85)*0.5*2</f>
        <v>28.15</v>
      </c>
      <c r="F21" s="806">
        <f>COMPOSIÇÃO!F200</f>
        <v>36.951103039318177</v>
      </c>
      <c r="G21" s="824">
        <f t="shared" si="0"/>
        <v>1040.1735505568067</v>
      </c>
    </row>
    <row r="22" spans="1:7" s="534" customFormat="1" ht="35.25" customHeight="1">
      <c r="A22" s="818" t="s">
        <v>1118</v>
      </c>
      <c r="B22" s="819">
        <v>92769</v>
      </c>
      <c r="C22" s="830" t="s">
        <v>756</v>
      </c>
      <c r="D22" s="826" t="s">
        <v>19</v>
      </c>
      <c r="E22" s="822">
        <f>E23*80</f>
        <v>225.2</v>
      </c>
      <c r="F22" s="806">
        <f>COMPOSIÇÃO!F269</f>
        <v>6.4010954246000002</v>
      </c>
      <c r="G22" s="824">
        <f t="shared" si="0"/>
        <v>1441.52668961992</v>
      </c>
    </row>
    <row r="23" spans="1:7" s="534" customFormat="1" ht="35.25" customHeight="1">
      <c r="A23" s="818" t="s">
        <v>1119</v>
      </c>
      <c r="B23" s="819">
        <v>94966</v>
      </c>
      <c r="C23" s="831" t="s">
        <v>824</v>
      </c>
      <c r="D23" s="826" t="s">
        <v>34</v>
      </c>
      <c r="E23" s="834">
        <f>(16.3+11.85)*0.2*0.5</f>
        <v>2.8149999999999999</v>
      </c>
      <c r="F23" s="806">
        <f>COMPOSIÇÃO!F171</f>
        <v>315.04751191590913</v>
      </c>
      <c r="G23" s="824">
        <f t="shared" si="0"/>
        <v>886.85874604328421</v>
      </c>
    </row>
    <row r="24" spans="1:7" s="534" customFormat="1" ht="35.25" customHeight="1">
      <c r="A24" s="828">
        <v>2.2999999999999998</v>
      </c>
      <c r="B24" s="819" t="s">
        <v>910</v>
      </c>
      <c r="C24" s="830" t="s">
        <v>758</v>
      </c>
      <c r="D24" s="826" t="s">
        <v>34</v>
      </c>
      <c r="E24" s="822">
        <f>(6*1*1*0.05)+(163+11.5)*0.05*0.5</f>
        <v>4.6624999999999996</v>
      </c>
      <c r="F24" s="806">
        <f>COMPOSIÇÃO!F222</f>
        <v>249.71698983409087</v>
      </c>
      <c r="G24" s="824">
        <f t="shared" si="0"/>
        <v>1164.3054651014486</v>
      </c>
    </row>
    <row r="25" spans="1:7" s="538" customFormat="1" ht="35.25" customHeight="1">
      <c r="A25" s="812">
        <v>3</v>
      </c>
      <c r="B25" s="813"/>
      <c r="C25" s="814" t="s">
        <v>759</v>
      </c>
      <c r="D25" s="814"/>
      <c r="E25" s="815"/>
      <c r="F25" s="816"/>
      <c r="G25" s="817">
        <f>SUM(G27:G36)</f>
        <v>26070.673866182853</v>
      </c>
    </row>
    <row r="26" spans="1:7" s="534" customFormat="1" ht="35.25" customHeight="1">
      <c r="A26" s="835" t="s">
        <v>760</v>
      </c>
      <c r="B26" s="836"/>
      <c r="C26" s="837" t="s">
        <v>761</v>
      </c>
      <c r="D26" s="838"/>
      <c r="E26" s="839"/>
      <c r="F26" s="806"/>
      <c r="G26" s="824">
        <f t="shared" si="0"/>
        <v>0</v>
      </c>
    </row>
    <row r="27" spans="1:7" s="534" customFormat="1" ht="35.25" customHeight="1">
      <c r="A27" s="840" t="s">
        <v>762</v>
      </c>
      <c r="B27" s="841">
        <v>92418</v>
      </c>
      <c r="C27" s="831" t="s">
        <v>763</v>
      </c>
      <c r="D27" s="842" t="s">
        <v>46</v>
      </c>
      <c r="E27" s="834">
        <f>E29*12</f>
        <v>46.08</v>
      </c>
      <c r="F27" s="833">
        <f>COMPOSIÇÃO!F249</f>
        <v>51.967060344499998</v>
      </c>
      <c r="G27" s="824">
        <f t="shared" si="0"/>
        <v>2394.6421406745599</v>
      </c>
    </row>
    <row r="28" spans="1:7" s="534" customFormat="1" ht="35.25" customHeight="1">
      <c r="A28" s="840" t="s">
        <v>764</v>
      </c>
      <c r="B28" s="819">
        <v>92763</v>
      </c>
      <c r="C28" s="830" t="s">
        <v>756</v>
      </c>
      <c r="D28" s="842" t="s">
        <v>19</v>
      </c>
      <c r="E28" s="834">
        <f>100*E29</f>
        <v>384</v>
      </c>
      <c r="F28" s="833">
        <f>COMPOSIÇÃO!F269</f>
        <v>6.4010954246000002</v>
      </c>
      <c r="G28" s="824">
        <f t="shared" si="0"/>
        <v>2458.0206430464</v>
      </c>
    </row>
    <row r="29" spans="1:7" s="534" customFormat="1" ht="35.25" customHeight="1">
      <c r="A29" s="840" t="s">
        <v>765</v>
      </c>
      <c r="B29" s="819">
        <v>94966</v>
      </c>
      <c r="C29" s="831" t="s">
        <v>824</v>
      </c>
      <c r="D29" s="838" t="s">
        <v>34</v>
      </c>
      <c r="E29" s="839">
        <f>8*0.2*0.5*4.8</f>
        <v>3.84</v>
      </c>
      <c r="F29" s="833">
        <f>COMPOSIÇÃO!F171</f>
        <v>315.04751191590913</v>
      </c>
      <c r="G29" s="824">
        <f t="shared" si="0"/>
        <v>1209.782445757091</v>
      </c>
    </row>
    <row r="30" spans="1:7" s="534" customFormat="1" ht="35.25" customHeight="1">
      <c r="A30" s="828" t="s">
        <v>780</v>
      </c>
      <c r="B30" s="828"/>
      <c r="C30" s="829" t="s">
        <v>766</v>
      </c>
      <c r="D30" s="842"/>
      <c r="E30" s="834"/>
      <c r="F30" s="833"/>
      <c r="G30" s="824">
        <f t="shared" si="0"/>
        <v>0</v>
      </c>
    </row>
    <row r="31" spans="1:7" s="536" customFormat="1" ht="35.25" customHeight="1">
      <c r="A31" s="843" t="s">
        <v>781</v>
      </c>
      <c r="B31" s="819">
        <v>92448</v>
      </c>
      <c r="C31" s="831" t="s">
        <v>763</v>
      </c>
      <c r="D31" s="844" t="s">
        <v>46</v>
      </c>
      <c r="E31" s="845">
        <f>E33*12</f>
        <v>70.75800000000001</v>
      </c>
      <c r="F31" s="833">
        <v>82.01</v>
      </c>
      <c r="G31" s="824">
        <f t="shared" si="0"/>
        <v>5802.8635800000011</v>
      </c>
    </row>
    <row r="32" spans="1:7" s="534" customFormat="1" ht="35.25" customHeight="1">
      <c r="A32" s="818" t="s">
        <v>782</v>
      </c>
      <c r="B32" s="819">
        <v>92763</v>
      </c>
      <c r="C32" s="830" t="s">
        <v>756</v>
      </c>
      <c r="D32" s="842" t="s">
        <v>19</v>
      </c>
      <c r="E32" s="834">
        <f>E33*100</f>
        <v>589.65000000000009</v>
      </c>
      <c r="F32" s="833">
        <f>COMPOSIÇÃO!F269</f>
        <v>6.4010954246000002</v>
      </c>
      <c r="G32" s="824">
        <f t="shared" si="0"/>
        <v>3774.4059171153908</v>
      </c>
    </row>
    <row r="33" spans="1:7 16342:16342" s="534" customFormat="1" ht="35.25" customHeight="1">
      <c r="A33" s="818" t="s">
        <v>783</v>
      </c>
      <c r="B33" s="819">
        <v>94966</v>
      </c>
      <c r="C33" s="831" t="s">
        <v>824</v>
      </c>
      <c r="D33" s="838" t="s">
        <v>34</v>
      </c>
      <c r="E33" s="839">
        <f>(10.13*4+6.35*6)*0.15*0.5</f>
        <v>5.8965000000000005</v>
      </c>
      <c r="F33" s="833">
        <f>COMPOSIÇÃO!F171</f>
        <v>315.04751191590913</v>
      </c>
      <c r="G33" s="824">
        <f t="shared" si="0"/>
        <v>1857.6776540121584</v>
      </c>
    </row>
    <row r="34" spans="1:7 16342:16342" s="534" customFormat="1" ht="55.5" customHeight="1">
      <c r="A34" s="818" t="s">
        <v>1120</v>
      </c>
      <c r="B34" s="819">
        <v>92873</v>
      </c>
      <c r="C34" s="831" t="s">
        <v>773</v>
      </c>
      <c r="D34" s="826" t="s">
        <v>34</v>
      </c>
      <c r="E34" s="839">
        <f>E33+E29+E23</f>
        <v>12.551499999999999</v>
      </c>
      <c r="F34" s="833">
        <f>COMPOSIÇÃO!F293</f>
        <v>122.33366073927273</v>
      </c>
      <c r="G34" s="824">
        <f t="shared" si="0"/>
        <v>1535.4709427689816</v>
      </c>
    </row>
    <row r="35" spans="1:7 16342:16342" s="534" customFormat="1" ht="98.25" customHeight="1">
      <c r="A35" s="818" t="s">
        <v>767</v>
      </c>
      <c r="B35" s="846" t="s">
        <v>774</v>
      </c>
      <c r="C35" s="830" t="s">
        <v>775</v>
      </c>
      <c r="D35" s="844" t="s">
        <v>46</v>
      </c>
      <c r="E35" s="834">
        <f>10.15*6.35</f>
        <v>64.452500000000001</v>
      </c>
      <c r="F35" s="833">
        <f>COMPOSIÇÃO!F320</f>
        <v>99.500756158181815</v>
      </c>
      <c r="G35" s="824">
        <f t="shared" si="0"/>
        <v>6413.0724862852139</v>
      </c>
    </row>
    <row r="36" spans="1:7 16342:16342" s="534" customFormat="1" ht="35.25" customHeight="1">
      <c r="A36" s="818">
        <v>3.5</v>
      </c>
      <c r="B36" s="818" t="s">
        <v>952</v>
      </c>
      <c r="C36" s="825" t="s">
        <v>784</v>
      </c>
      <c r="D36" s="826" t="s">
        <v>58</v>
      </c>
      <c r="E36" s="822">
        <f>(4.56+6+6)</f>
        <v>16.559999999999999</v>
      </c>
      <c r="F36" s="806">
        <f>COMPOSIÇÃO!F344</f>
        <v>37.72572805090909</v>
      </c>
      <c r="G36" s="824">
        <f t="shared" si="0"/>
        <v>624.73805652305452</v>
      </c>
    </row>
    <row r="37" spans="1:7 16342:16342" s="538" customFormat="1" ht="35.25" customHeight="1">
      <c r="A37" s="812">
        <v>4</v>
      </c>
      <c r="B37" s="813"/>
      <c r="C37" s="814" t="s">
        <v>503</v>
      </c>
      <c r="D37" s="814"/>
      <c r="E37" s="815"/>
      <c r="F37" s="816"/>
      <c r="G37" s="817">
        <f>SUM(G38:G40)</f>
        <v>1743.3339706954946</v>
      </c>
    </row>
    <row r="38" spans="1:7 16342:16342" s="534" customFormat="1" ht="43.5" customHeight="1">
      <c r="A38" s="818" t="s">
        <v>750</v>
      </c>
      <c r="B38" s="818" t="s">
        <v>1045</v>
      </c>
      <c r="C38" s="825" t="s">
        <v>785</v>
      </c>
      <c r="D38" s="826" t="s">
        <v>46</v>
      </c>
      <c r="E38" s="822">
        <f>3.95*2*2.8+2.7*1.1+1.11*2.8*2+2.5*1.1+3.95*1.1</f>
        <v>38.401000000000003</v>
      </c>
      <c r="F38" s="806">
        <f>COMPOSIÇÃO!F550</f>
        <v>29.833785721818181</v>
      </c>
      <c r="G38" s="824">
        <f t="shared" si="0"/>
        <v>1145.6472055035401</v>
      </c>
    </row>
    <row r="39" spans="1:7 16342:16342" s="534" customFormat="1" ht="35.25" customHeight="1">
      <c r="A39" s="818">
        <v>4.2</v>
      </c>
      <c r="B39" s="818" t="s">
        <v>960</v>
      </c>
      <c r="C39" s="825" t="s">
        <v>786</v>
      </c>
      <c r="D39" s="826" t="s">
        <v>58</v>
      </c>
      <c r="E39" s="822">
        <f>1.28+0.5</f>
        <v>1.78</v>
      </c>
      <c r="F39" s="806">
        <f>COMPOSIÇÃO!F367</f>
        <v>3.9201167977272724</v>
      </c>
      <c r="G39" s="824">
        <f t="shared" si="0"/>
        <v>6.977807899954545</v>
      </c>
    </row>
    <row r="40" spans="1:7 16342:16342" s="534" customFormat="1" ht="50.25" customHeight="1">
      <c r="A40" s="818">
        <v>4.3</v>
      </c>
      <c r="B40" s="818" t="s">
        <v>1045</v>
      </c>
      <c r="C40" s="825" t="s">
        <v>787</v>
      </c>
      <c r="D40" s="826" t="s">
        <v>46</v>
      </c>
      <c r="E40" s="822">
        <f>10.15*2*0.6+6.35*2*0.6</f>
        <v>19.799999999999997</v>
      </c>
      <c r="F40" s="806">
        <f>COMPOSIÇÃO!F550</f>
        <v>29.833785721818181</v>
      </c>
      <c r="G40" s="824">
        <f t="shared" si="0"/>
        <v>590.70895729199992</v>
      </c>
    </row>
    <row r="41" spans="1:7 16342:16342" s="538" customFormat="1" ht="35.25" customHeight="1">
      <c r="A41" s="812">
        <v>5</v>
      </c>
      <c r="B41" s="813"/>
      <c r="C41" s="814" t="s">
        <v>768</v>
      </c>
      <c r="D41" s="814"/>
      <c r="E41" s="815"/>
      <c r="F41" s="816"/>
      <c r="G41" s="817">
        <f>SUM(G42)</f>
        <v>2246.9897308275004</v>
      </c>
      <c r="XDN41" s="539">
        <f>SUM(A41:XDM41)</f>
        <v>2251.9897308275004</v>
      </c>
    </row>
    <row r="42" spans="1:7 16342:16342" s="534" customFormat="1" ht="64.5" customHeight="1">
      <c r="A42" s="818">
        <v>5.0999999999999996</v>
      </c>
      <c r="B42" s="818" t="s">
        <v>828</v>
      </c>
      <c r="C42" s="847" t="s">
        <v>788</v>
      </c>
      <c r="D42" s="826" t="s">
        <v>46</v>
      </c>
      <c r="E42" s="822">
        <f>(10.15+10.15+6.35+6.35)*0.9</f>
        <v>29.7</v>
      </c>
      <c r="F42" s="806">
        <f>COMPOSIÇÃO!F464</f>
        <v>75.656219893181827</v>
      </c>
      <c r="G42" s="824">
        <f t="shared" si="0"/>
        <v>2246.9897308275004</v>
      </c>
    </row>
    <row r="43" spans="1:7 16342:16342" s="538" customFormat="1" ht="35.25" customHeight="1">
      <c r="A43" s="812">
        <v>6</v>
      </c>
      <c r="B43" s="813"/>
      <c r="C43" s="814" t="s">
        <v>769</v>
      </c>
      <c r="D43" s="814"/>
      <c r="E43" s="815"/>
      <c r="F43" s="816"/>
      <c r="G43" s="817">
        <f>SUM(G44:G49)</f>
        <v>6605.4336152987689</v>
      </c>
      <c r="XDN43" s="539"/>
    </row>
    <row r="44" spans="1:7 16342:16342" s="534" customFormat="1" ht="35.25" customHeight="1">
      <c r="A44" s="818">
        <v>6.1</v>
      </c>
      <c r="B44" s="848" t="s">
        <v>1057</v>
      </c>
      <c r="C44" s="825" t="s">
        <v>789</v>
      </c>
      <c r="D44" s="826" t="s">
        <v>58</v>
      </c>
      <c r="E44" s="822">
        <f>10.15+10.15+6.35+6.35</f>
        <v>33</v>
      </c>
      <c r="F44" s="806">
        <f>COMPOSIÇÃO!F586</f>
        <v>54.548275011209086</v>
      </c>
      <c r="G44" s="824">
        <f t="shared" si="0"/>
        <v>1800.0930753698999</v>
      </c>
    </row>
    <row r="45" spans="1:7 16342:16342" s="534" customFormat="1" ht="35.25" customHeight="1">
      <c r="A45" s="818">
        <v>6.2</v>
      </c>
      <c r="B45" s="848" t="s">
        <v>979</v>
      </c>
      <c r="C45" s="847" t="s">
        <v>822</v>
      </c>
      <c r="D45" s="826" t="s">
        <v>58</v>
      </c>
      <c r="E45" s="822">
        <v>3.8</v>
      </c>
      <c r="F45" s="806">
        <f>COMPOSIÇÃO!F430</f>
        <v>17.1888010425</v>
      </c>
      <c r="G45" s="824">
        <f t="shared" si="0"/>
        <v>65.31744396149999</v>
      </c>
    </row>
    <row r="46" spans="1:7 16342:16342" s="559" customFormat="1" ht="35.25" customHeight="1">
      <c r="A46" s="818">
        <v>6.3</v>
      </c>
      <c r="B46" s="848" t="s">
        <v>974</v>
      </c>
      <c r="C46" s="847" t="s">
        <v>977</v>
      </c>
      <c r="D46" s="826" t="s">
        <v>58</v>
      </c>
      <c r="E46" s="822">
        <f>12*0.6</f>
        <v>7.1999999999999993</v>
      </c>
      <c r="F46" s="806">
        <f>COMPOSIÇÃO!F507</f>
        <v>28.341541823636366</v>
      </c>
      <c r="G46" s="824">
        <f t="shared" si="0"/>
        <v>204.0591011301818</v>
      </c>
    </row>
    <row r="47" spans="1:7 16342:16342" s="534" customFormat="1" ht="35.25" customHeight="1">
      <c r="A47" s="818">
        <v>6.4</v>
      </c>
      <c r="B47" s="848" t="s">
        <v>974</v>
      </c>
      <c r="C47" s="825" t="s">
        <v>790</v>
      </c>
      <c r="D47" s="838" t="s">
        <v>58</v>
      </c>
      <c r="E47" s="839">
        <f>10.15+10.15+6.35+6.35</f>
        <v>33</v>
      </c>
      <c r="F47" s="806">
        <f>COMPOSIÇÃO!F485</f>
        <v>28.341541823636366</v>
      </c>
      <c r="G47" s="824">
        <f t="shared" si="0"/>
        <v>935.27088018000006</v>
      </c>
    </row>
    <row r="48" spans="1:7 16342:16342" s="534" customFormat="1" ht="54.75" customHeight="1">
      <c r="A48" s="818">
        <v>6.5</v>
      </c>
      <c r="B48" s="848">
        <v>94204</v>
      </c>
      <c r="C48" s="847" t="s">
        <v>829</v>
      </c>
      <c r="D48" s="838" t="s">
        <v>44</v>
      </c>
      <c r="E48" s="839">
        <f>4.95*8.75</f>
        <v>43.3125</v>
      </c>
      <c r="F48" s="806">
        <f>COMPOSIÇÃO!F411</f>
        <v>25.381387866727273</v>
      </c>
      <c r="G48" s="824">
        <f t="shared" si="0"/>
        <v>1099.331361977625</v>
      </c>
    </row>
    <row r="49" spans="1:8 16342:16342" s="534" customFormat="1" ht="84" customHeight="1">
      <c r="A49" s="818">
        <v>6.6</v>
      </c>
      <c r="B49" s="848" t="s">
        <v>996</v>
      </c>
      <c r="C49" s="847" t="s">
        <v>830</v>
      </c>
      <c r="D49" s="838" t="s">
        <v>44</v>
      </c>
      <c r="E49" s="839">
        <f>E48</f>
        <v>43.3125</v>
      </c>
      <c r="F49" s="806">
        <f>COMPOSIÇÃO!F391</f>
        <v>57.751497897363635</v>
      </c>
      <c r="G49" s="824">
        <f t="shared" si="0"/>
        <v>2501.3617526795624</v>
      </c>
    </row>
    <row r="50" spans="1:8 16342:16342" s="538" customFormat="1" ht="35.25" customHeight="1">
      <c r="A50" s="818">
        <v>7.1</v>
      </c>
      <c r="B50" s="813"/>
      <c r="C50" s="814" t="s">
        <v>535</v>
      </c>
      <c r="D50" s="814"/>
      <c r="E50" s="815"/>
      <c r="F50" s="816"/>
      <c r="G50" s="817">
        <f>SUM(G51:G53)</f>
        <v>10217.901079918007</v>
      </c>
      <c r="XDN50" s="539"/>
    </row>
    <row r="51" spans="1:8 16342:16342" s="534" customFormat="1" ht="35.25" customHeight="1">
      <c r="A51" s="818">
        <v>7.1</v>
      </c>
      <c r="B51" s="818">
        <v>94573</v>
      </c>
      <c r="C51" s="849" t="s">
        <v>791</v>
      </c>
      <c r="D51" s="842" t="s">
        <v>46</v>
      </c>
      <c r="E51" s="834">
        <f>3.95*1.7+1.11*2*0.5+2.7*1.7+2.5*1.7</f>
        <v>16.664999999999999</v>
      </c>
      <c r="F51" s="806">
        <v>20</v>
      </c>
      <c r="G51" s="824">
        <f t="shared" si="0"/>
        <v>333.29999999999995</v>
      </c>
    </row>
    <row r="52" spans="1:8 16342:16342" s="534" customFormat="1" ht="71.25" customHeight="1">
      <c r="A52" s="818">
        <v>7.2</v>
      </c>
      <c r="B52" s="818">
        <v>94573</v>
      </c>
      <c r="C52" s="849" t="s">
        <v>825</v>
      </c>
      <c r="D52" s="842" t="s">
        <v>46</v>
      </c>
      <c r="E52" s="834">
        <f>E51</f>
        <v>16.664999999999999</v>
      </c>
      <c r="F52" s="806">
        <f>COMPOSIÇÃO!F614</f>
        <v>355.15123919536359</v>
      </c>
      <c r="G52" s="824">
        <f t="shared" si="0"/>
        <v>5918.5954011907343</v>
      </c>
      <c r="H52" s="644"/>
    </row>
    <row r="53" spans="1:8 16342:16342" s="662" customFormat="1" ht="86.25" customHeight="1">
      <c r="A53" s="850">
        <v>7.3</v>
      </c>
      <c r="B53" s="818" t="s">
        <v>1073</v>
      </c>
      <c r="C53" s="851" t="s">
        <v>1072</v>
      </c>
      <c r="D53" s="842" t="s">
        <v>46</v>
      </c>
      <c r="E53" s="834">
        <f>2.1*2.5*2</f>
        <v>10.5</v>
      </c>
      <c r="F53" s="806">
        <f>COMPOSIÇÃO!F646</f>
        <v>377.71482654545451</v>
      </c>
      <c r="G53" s="824">
        <f t="shared" si="0"/>
        <v>3966.0056787272724</v>
      </c>
    </row>
    <row r="54" spans="1:8 16342:16342" s="538" customFormat="1" ht="35.25" customHeight="1">
      <c r="A54" s="812">
        <v>8</v>
      </c>
      <c r="B54" s="813"/>
      <c r="C54" s="814" t="s">
        <v>544</v>
      </c>
      <c r="D54" s="814"/>
      <c r="E54" s="815"/>
      <c r="F54" s="816"/>
      <c r="G54" s="817">
        <f>SUM(G55:G56)</f>
        <v>1583.2251111111111</v>
      </c>
      <c r="XDN54" s="539"/>
    </row>
    <row r="55" spans="1:8 16342:16342" s="534" customFormat="1" ht="59.25" customHeight="1">
      <c r="A55" s="818" t="s">
        <v>770</v>
      </c>
      <c r="B55" s="818">
        <v>90844</v>
      </c>
      <c r="C55" s="849" t="s">
        <v>792</v>
      </c>
      <c r="D55" s="826" t="s">
        <v>46</v>
      </c>
      <c r="E55" s="822">
        <v>2.1</v>
      </c>
      <c r="F55" s="806">
        <f>COMPOSIÇÃO!F661</f>
        <v>443.48042328042328</v>
      </c>
      <c r="G55" s="824">
        <f t="shared" si="0"/>
        <v>931.30888888888887</v>
      </c>
    </row>
    <row r="56" spans="1:8 16342:16342" s="534" customFormat="1" ht="68.25" customHeight="1">
      <c r="A56" s="818" t="s">
        <v>771</v>
      </c>
      <c r="B56" s="818">
        <v>90844</v>
      </c>
      <c r="C56" s="849" t="s">
        <v>793</v>
      </c>
      <c r="D56" s="826" t="s">
        <v>46</v>
      </c>
      <c r="E56" s="822">
        <f>0.7*2.1</f>
        <v>1.47</v>
      </c>
      <c r="F56" s="806">
        <f>COMPOSIÇÃO!F661</f>
        <v>443.48042328042328</v>
      </c>
      <c r="G56" s="824">
        <f t="shared" si="0"/>
        <v>651.91622222222225</v>
      </c>
    </row>
    <row r="57" spans="1:8 16342:16342" s="538" customFormat="1" ht="35.25" customHeight="1">
      <c r="A57" s="812">
        <v>9</v>
      </c>
      <c r="B57" s="813"/>
      <c r="C57" s="814" t="s">
        <v>545</v>
      </c>
      <c r="D57" s="814"/>
      <c r="E57" s="815"/>
      <c r="F57" s="816"/>
      <c r="G57" s="817">
        <f>SUM(G58)</f>
        <v>1501.6030907146021</v>
      </c>
      <c r="XDN57" s="539"/>
    </row>
    <row r="58" spans="1:8 16342:16342" s="534" customFormat="1" ht="35.25" customHeight="1">
      <c r="A58" s="818" t="s">
        <v>794</v>
      </c>
      <c r="B58" s="848">
        <v>96113</v>
      </c>
      <c r="C58" s="825" t="s">
        <v>831</v>
      </c>
      <c r="D58" s="826" t="s">
        <v>46</v>
      </c>
      <c r="E58" s="822">
        <f>E35</f>
        <v>64.452500000000001</v>
      </c>
      <c r="F58" s="806">
        <f>COMPOSIÇÃO!F682</f>
        <v>23.297825386363634</v>
      </c>
      <c r="G58" s="824">
        <f t="shared" si="0"/>
        <v>1501.6030907146021</v>
      </c>
    </row>
    <row r="59" spans="1:8 16342:16342" s="538" customFormat="1" ht="35.25" customHeight="1">
      <c r="A59" s="812">
        <v>10</v>
      </c>
      <c r="B59" s="813"/>
      <c r="C59" s="814" t="s">
        <v>547</v>
      </c>
      <c r="D59" s="814"/>
      <c r="E59" s="815"/>
      <c r="F59" s="816"/>
      <c r="G59" s="817">
        <f>SUM(G60:G64)</f>
        <v>16743.476546293557</v>
      </c>
      <c r="XDN59" s="539"/>
    </row>
    <row r="60" spans="1:8 16342:16342" s="534" customFormat="1" ht="84" customHeight="1">
      <c r="A60" s="852" t="s">
        <v>795</v>
      </c>
      <c r="B60" s="853">
        <v>87908</v>
      </c>
      <c r="C60" s="825" t="s">
        <v>832</v>
      </c>
      <c r="D60" s="826" t="s">
        <v>46</v>
      </c>
      <c r="E60" s="822">
        <f>E38*2+E40*2</f>
        <v>116.402</v>
      </c>
      <c r="F60" s="806">
        <f>COMPOSIÇÃO!F702</f>
        <v>5.2339164641363629</v>
      </c>
      <c r="G60" s="824">
        <f t="shared" si="0"/>
        <v>609.23834425840096</v>
      </c>
    </row>
    <row r="61" spans="1:8 16342:16342" s="534" customFormat="1" ht="35.25" customHeight="1">
      <c r="A61" s="852" t="s">
        <v>796</v>
      </c>
      <c r="B61" s="853">
        <v>87905</v>
      </c>
      <c r="C61" s="825" t="s">
        <v>797</v>
      </c>
      <c r="D61" s="826" t="s">
        <v>46</v>
      </c>
      <c r="E61" s="822">
        <f>E35</f>
        <v>64.452500000000001</v>
      </c>
      <c r="F61" s="806">
        <f>COMPOSIÇÃO!F702</f>
        <v>5.2339164641363629</v>
      </c>
      <c r="G61" s="824">
        <f t="shared" si="0"/>
        <v>337.33900090474896</v>
      </c>
    </row>
    <row r="62" spans="1:8 16342:16342" s="662" customFormat="1" ht="35.25" customHeight="1">
      <c r="A62" s="852" t="s">
        <v>1121</v>
      </c>
      <c r="B62" s="853">
        <v>87905</v>
      </c>
      <c r="C62" s="825" t="s">
        <v>1047</v>
      </c>
      <c r="D62" s="826" t="s">
        <v>46</v>
      </c>
      <c r="E62" s="822">
        <f>8*1.4*2.8+E33/0.15</f>
        <v>70.67</v>
      </c>
      <c r="F62" s="806">
        <f>COMPOSIÇÃO!F702</f>
        <v>5.2339164641363629</v>
      </c>
      <c r="G62" s="824">
        <f t="shared" si="0"/>
        <v>369.88087652051678</v>
      </c>
    </row>
    <row r="63" spans="1:8 16342:16342" s="534" customFormat="1" ht="51" customHeight="1">
      <c r="A63" s="852" t="s">
        <v>1122</v>
      </c>
      <c r="B63" s="853" t="s">
        <v>833</v>
      </c>
      <c r="C63" s="825" t="s">
        <v>834</v>
      </c>
      <c r="D63" s="826" t="s">
        <v>46</v>
      </c>
      <c r="E63" s="822">
        <f>E60+E62</f>
        <v>187.072</v>
      </c>
      <c r="F63" s="806">
        <f>COMPOSIÇÃO!F720</f>
        <v>23.586190463636363</v>
      </c>
      <c r="G63" s="824">
        <f t="shared" ref="G63:G68" si="1">F63*E63</f>
        <v>4412.3158224133822</v>
      </c>
    </row>
    <row r="64" spans="1:8 16342:16342" s="534" customFormat="1" ht="78.75" customHeight="1">
      <c r="A64" s="852" t="s">
        <v>798</v>
      </c>
      <c r="B64" s="853" t="s">
        <v>1103</v>
      </c>
      <c r="C64" s="825" t="s">
        <v>1109</v>
      </c>
      <c r="D64" s="826" t="s">
        <v>46</v>
      </c>
      <c r="E64" s="822">
        <f>E63</f>
        <v>187.072</v>
      </c>
      <c r="F64" s="806">
        <f>COMPOSIÇÃO!F745</f>
        <v>58.879482243181819</v>
      </c>
      <c r="G64" s="824">
        <f t="shared" si="1"/>
        <v>11014.702502196509</v>
      </c>
    </row>
    <row r="65" spans="1:7 16342:16342" s="538" customFormat="1" ht="35.25" customHeight="1">
      <c r="A65" s="812">
        <v>11</v>
      </c>
      <c r="B65" s="813"/>
      <c r="C65" s="814" t="s">
        <v>554</v>
      </c>
      <c r="D65" s="814"/>
      <c r="E65" s="815"/>
      <c r="F65" s="816"/>
      <c r="G65" s="817">
        <f>SUM(G66:G68)</f>
        <v>3739.5437709758953</v>
      </c>
      <c r="XDN65" s="539"/>
    </row>
    <row r="66" spans="1:7 16342:16342" s="534" customFormat="1" ht="45.75" customHeight="1">
      <c r="A66" s="854" t="s">
        <v>799</v>
      </c>
      <c r="B66" s="818" t="s">
        <v>1033</v>
      </c>
      <c r="C66" s="832" t="s">
        <v>1032</v>
      </c>
      <c r="D66" s="826" t="s">
        <v>46</v>
      </c>
      <c r="E66" s="822">
        <f>6.3*3.8+3.3*2.6+3.98*2</f>
        <v>40.479999999999997</v>
      </c>
      <c r="F66" s="806">
        <f>COMPOSIÇÃO!F832</f>
        <v>19.402999999999999</v>
      </c>
      <c r="G66" s="824">
        <f t="shared" si="1"/>
        <v>785.43343999999991</v>
      </c>
    </row>
    <row r="67" spans="1:7 16342:16342" s="534" customFormat="1" ht="60" customHeight="1">
      <c r="A67" s="854">
        <v>11.2</v>
      </c>
      <c r="B67" s="818" t="s">
        <v>1018</v>
      </c>
      <c r="C67" s="825" t="s">
        <v>1146</v>
      </c>
      <c r="D67" s="826" t="s">
        <v>46</v>
      </c>
      <c r="E67" s="822">
        <f>7.33*3.95</f>
        <v>28.953500000000002</v>
      </c>
      <c r="F67" s="806">
        <f>COMPOSIÇÃO!F848</f>
        <v>68.108644703636358</v>
      </c>
      <c r="G67" s="824">
        <f t="shared" si="1"/>
        <v>1971.9836444267355</v>
      </c>
    </row>
    <row r="68" spans="1:7 16342:16342" s="534" customFormat="1" ht="72" customHeight="1">
      <c r="A68" s="854">
        <v>11.3</v>
      </c>
      <c r="B68" s="818" t="s">
        <v>1029</v>
      </c>
      <c r="C68" s="825" t="s">
        <v>1147</v>
      </c>
      <c r="D68" s="826" t="s">
        <v>46</v>
      </c>
      <c r="E68" s="822">
        <f>E67</f>
        <v>28.953500000000002</v>
      </c>
      <c r="F68" s="806">
        <f>COMPOSIÇÃO!F811</f>
        <v>33.920827759999995</v>
      </c>
      <c r="G68" s="824">
        <f t="shared" si="1"/>
        <v>982.1266865491599</v>
      </c>
    </row>
    <row r="69" spans="1:7 16342:16342" s="538" customFormat="1" ht="35.25" customHeight="1">
      <c r="A69" s="812">
        <v>12</v>
      </c>
      <c r="B69" s="813"/>
      <c r="C69" s="814" t="s">
        <v>800</v>
      </c>
      <c r="D69" s="814"/>
      <c r="E69" s="815"/>
      <c r="F69" s="816"/>
      <c r="G69" s="817">
        <f>SUM(G70:G71)</f>
        <v>281.17026793590907</v>
      </c>
      <c r="XDN69" s="539"/>
    </row>
    <row r="70" spans="1:7 16342:16342" s="536" customFormat="1" ht="35.25" customHeight="1">
      <c r="A70" s="854">
        <v>12.1</v>
      </c>
      <c r="B70" s="855" t="s">
        <v>1127</v>
      </c>
      <c r="C70" s="856" t="s">
        <v>1123</v>
      </c>
      <c r="D70" s="857" t="s">
        <v>710</v>
      </c>
      <c r="E70" s="856">
        <v>2</v>
      </c>
      <c r="F70" s="858">
        <f>COMPOSIÇÃO!F1310</f>
        <v>75.311843736136353</v>
      </c>
      <c r="G70" s="859">
        <f t="shared" ref="G70:G71" si="2">F70*E70</f>
        <v>150.62368747227271</v>
      </c>
      <c r="XDN70" s="656"/>
    </row>
    <row r="71" spans="1:7 16342:16342" s="536" customFormat="1" ht="35.25" customHeight="1">
      <c r="A71" s="854">
        <v>12.2</v>
      </c>
      <c r="B71" s="855" t="s">
        <v>1127</v>
      </c>
      <c r="C71" s="856" t="s">
        <v>1124</v>
      </c>
      <c r="D71" s="857" t="s">
        <v>710</v>
      </c>
      <c r="E71" s="856">
        <v>2</v>
      </c>
      <c r="F71" s="858">
        <f>COMPOSIÇÃO!F1331</f>
        <v>65.27329023181818</v>
      </c>
      <c r="G71" s="859">
        <f t="shared" si="2"/>
        <v>130.54658046363636</v>
      </c>
      <c r="XDN71" s="656"/>
    </row>
    <row r="72" spans="1:7 16342:16342" s="538" customFormat="1" ht="35.25" customHeight="1">
      <c r="A72" s="812">
        <v>13</v>
      </c>
      <c r="B72" s="813"/>
      <c r="C72" s="814" t="s">
        <v>801</v>
      </c>
      <c r="D72" s="814"/>
      <c r="E72" s="815"/>
      <c r="F72" s="816"/>
      <c r="G72" s="817">
        <f>SUM(G73:G80)</f>
        <v>4303.3437289518179</v>
      </c>
      <c r="XDN72" s="539"/>
    </row>
    <row r="73" spans="1:7 16342:16342" s="534" customFormat="1" ht="35.25" customHeight="1">
      <c r="A73" s="860" t="s">
        <v>802</v>
      </c>
      <c r="B73" s="861"/>
      <c r="C73" s="862" t="s">
        <v>803</v>
      </c>
      <c r="D73" s="863"/>
      <c r="E73" s="864"/>
      <c r="F73" s="806"/>
      <c r="G73" s="805"/>
    </row>
    <row r="74" spans="1:7 16342:16342" s="534" customFormat="1" ht="35.25" customHeight="1">
      <c r="A74" s="860" t="s">
        <v>804</v>
      </c>
      <c r="B74" s="861" t="s">
        <v>558</v>
      </c>
      <c r="C74" s="862" t="s">
        <v>805</v>
      </c>
      <c r="D74" s="863" t="s">
        <v>210</v>
      </c>
      <c r="E74" s="864">
        <v>1</v>
      </c>
      <c r="F74" s="806">
        <f>COMPOSIÇÃO!F902</f>
        <v>595.49860309090911</v>
      </c>
      <c r="G74" s="824">
        <f t="shared" ref="G74:G80" si="3">F74*E74</f>
        <v>595.49860309090911</v>
      </c>
    </row>
    <row r="75" spans="1:7 16342:16342" s="534" customFormat="1" ht="35.25" customHeight="1">
      <c r="A75" s="860" t="s">
        <v>806</v>
      </c>
      <c r="B75" s="861" t="s">
        <v>559</v>
      </c>
      <c r="C75" s="862" t="s">
        <v>807</v>
      </c>
      <c r="D75" s="863" t="s">
        <v>210</v>
      </c>
      <c r="E75" s="864">
        <v>10</v>
      </c>
      <c r="F75" s="806">
        <f>COMPOSIÇÃO!F921</f>
        <v>45.778476440636361</v>
      </c>
      <c r="G75" s="824">
        <f t="shared" si="3"/>
        <v>457.78476440636359</v>
      </c>
    </row>
    <row r="76" spans="1:7 16342:16342" s="534" customFormat="1" ht="35.25" customHeight="1">
      <c r="A76" s="860" t="s">
        <v>808</v>
      </c>
      <c r="B76" s="861" t="s">
        <v>561</v>
      </c>
      <c r="C76" s="862" t="s">
        <v>809</v>
      </c>
      <c r="D76" s="863" t="s">
        <v>210</v>
      </c>
      <c r="E76" s="864">
        <v>1</v>
      </c>
      <c r="F76" s="806">
        <f>COMPOSIÇÃO!F939</f>
        <v>87.379650772727274</v>
      </c>
      <c r="G76" s="824">
        <f t="shared" si="3"/>
        <v>87.379650772727274</v>
      </c>
    </row>
    <row r="77" spans="1:7 16342:16342" s="534" customFormat="1" ht="35.25" customHeight="1">
      <c r="A77" s="860" t="s">
        <v>810</v>
      </c>
      <c r="B77" s="861"/>
      <c r="C77" s="862" t="s">
        <v>811</v>
      </c>
      <c r="D77" s="863"/>
      <c r="E77" s="864"/>
      <c r="F77" s="806"/>
      <c r="G77" s="824">
        <f t="shared" si="3"/>
        <v>0</v>
      </c>
    </row>
    <row r="78" spans="1:7 16342:16342" s="534" customFormat="1" ht="73.5" customHeight="1">
      <c r="A78" s="860" t="s">
        <v>812</v>
      </c>
      <c r="B78" s="861">
        <f>COMPOSIÇÃO!B1074</f>
        <v>93128</v>
      </c>
      <c r="C78" s="862" t="s">
        <v>813</v>
      </c>
      <c r="D78" s="863" t="s">
        <v>710</v>
      </c>
      <c r="E78" s="864">
        <v>6</v>
      </c>
      <c r="F78" s="806">
        <f>COMPOSIÇÃO!F1087</f>
        <v>78.799499999999995</v>
      </c>
      <c r="G78" s="824">
        <f t="shared" si="3"/>
        <v>472.79699999999997</v>
      </c>
    </row>
    <row r="79" spans="1:7 16342:16342" s="534" customFormat="1" ht="61.5" customHeight="1">
      <c r="A79" s="860" t="s">
        <v>814</v>
      </c>
      <c r="B79" s="861" t="s">
        <v>569</v>
      </c>
      <c r="C79" s="862" t="s">
        <v>687</v>
      </c>
      <c r="D79" s="863" t="s">
        <v>710</v>
      </c>
      <c r="E79" s="864">
        <v>12</v>
      </c>
      <c r="F79" s="806">
        <f>COMPOSIÇÃO!F1049</f>
        <v>145.24634627272724</v>
      </c>
      <c r="G79" s="824">
        <f t="shared" si="3"/>
        <v>1742.9561552727268</v>
      </c>
    </row>
    <row r="80" spans="1:7 16342:16342" s="534" customFormat="1" ht="58.5" customHeight="1">
      <c r="A80" s="860" t="s">
        <v>815</v>
      </c>
      <c r="B80" s="861" t="s">
        <v>1110</v>
      </c>
      <c r="C80" s="862" t="s">
        <v>1113</v>
      </c>
      <c r="D80" s="863" t="s">
        <v>710</v>
      </c>
      <c r="E80" s="864">
        <v>10</v>
      </c>
      <c r="F80" s="806">
        <f>COMPOSIÇÃO!F1067</f>
        <v>94.692755540909076</v>
      </c>
      <c r="G80" s="824">
        <f t="shared" si="3"/>
        <v>946.9275554090907</v>
      </c>
    </row>
    <row r="81" spans="1:8 16342:16342" s="538" customFormat="1" ht="35.25" customHeight="1">
      <c r="A81" s="812">
        <v>14</v>
      </c>
      <c r="B81" s="813"/>
      <c r="C81" s="814" t="s">
        <v>578</v>
      </c>
      <c r="D81" s="814"/>
      <c r="E81" s="815"/>
      <c r="F81" s="816"/>
      <c r="G81" s="817">
        <f>SUM(G82:G84)</f>
        <v>1110.5829055140152</v>
      </c>
      <c r="XDN81" s="539"/>
    </row>
    <row r="82" spans="1:8 16342:16342" s="536" customFormat="1" ht="35.25" customHeight="1">
      <c r="A82" s="854" t="s">
        <v>816</v>
      </c>
      <c r="B82" s="865">
        <v>88484</v>
      </c>
      <c r="C82" s="866" t="s">
        <v>741</v>
      </c>
      <c r="D82" s="842" t="s">
        <v>46</v>
      </c>
      <c r="E82" s="845">
        <f>E58</f>
        <v>64.452500000000001</v>
      </c>
      <c r="F82" s="867">
        <f>COMPOSIÇÃO!F1161</f>
        <v>1.9938119712272728</v>
      </c>
      <c r="G82" s="824">
        <f t="shared" ref="G82:G84" si="4">F82*E82</f>
        <v>128.50616607552581</v>
      </c>
      <c r="XDN82" s="656"/>
    </row>
    <row r="83" spans="1:8 16342:16342" s="534" customFormat="1" ht="35.25" customHeight="1">
      <c r="A83" s="854" t="s">
        <v>818</v>
      </c>
      <c r="B83" s="818">
        <v>88494</v>
      </c>
      <c r="C83" s="832" t="s">
        <v>817</v>
      </c>
      <c r="D83" s="842" t="s">
        <v>46</v>
      </c>
      <c r="E83" s="834">
        <f>E82</f>
        <v>64.452500000000001</v>
      </c>
      <c r="F83" s="806">
        <f>COMPOSIÇÃO!F1194</f>
        <v>6.4156122717272721</v>
      </c>
      <c r="G83" s="824">
        <f t="shared" si="4"/>
        <v>413.50224994350202</v>
      </c>
    </row>
    <row r="84" spans="1:8 16342:16342" s="534" customFormat="1" ht="35.25" customHeight="1">
      <c r="A84" s="854" t="s">
        <v>1125</v>
      </c>
      <c r="B84" s="818">
        <v>88486</v>
      </c>
      <c r="C84" s="832" t="s">
        <v>819</v>
      </c>
      <c r="D84" s="842" t="s">
        <v>46</v>
      </c>
      <c r="E84" s="834">
        <f>E83</f>
        <v>64.452500000000001</v>
      </c>
      <c r="F84" s="806">
        <f>COMPOSIÇÃO!F1209</f>
        <v>8.8216048950000001</v>
      </c>
      <c r="G84" s="824">
        <f t="shared" si="4"/>
        <v>568.57448949498746</v>
      </c>
    </row>
    <row r="85" spans="1:8 16342:16342" s="538" customFormat="1" ht="35.25" customHeight="1">
      <c r="A85" s="812"/>
      <c r="B85" s="813"/>
      <c r="C85" s="814"/>
      <c r="D85" s="814"/>
      <c r="E85" s="815"/>
      <c r="F85" s="816"/>
      <c r="G85" s="817"/>
      <c r="XDN85" s="539"/>
    </row>
    <row r="86" spans="1:8 16342:16342" s="538" customFormat="1" ht="35.25" customHeight="1">
      <c r="A86" s="812">
        <v>15</v>
      </c>
      <c r="B86" s="813"/>
      <c r="C86" s="814" t="s">
        <v>772</v>
      </c>
      <c r="D86" s="814"/>
      <c r="E86" s="815"/>
      <c r="F86" s="816"/>
      <c r="G86" s="817">
        <f>SUM(G87:G88)</f>
        <v>2081.4452592066946</v>
      </c>
      <c r="XDN86" s="539"/>
    </row>
    <row r="87" spans="1:8 16342:16342" s="534" customFormat="1" ht="35.25" customHeight="1">
      <c r="A87" s="818">
        <v>15.3</v>
      </c>
      <c r="B87" s="818" t="s">
        <v>1126</v>
      </c>
      <c r="C87" s="825" t="s">
        <v>826</v>
      </c>
      <c r="D87" s="826" t="s">
        <v>46</v>
      </c>
      <c r="E87" s="868">
        <f>(6.6+4.1+3.3+3.3)*0.6</f>
        <v>10.38</v>
      </c>
      <c r="F87" s="806">
        <f>COMPOSIÇÃO!F1350</f>
        <v>74.388557499495448</v>
      </c>
      <c r="G87" s="824">
        <f t="shared" ref="G87:G88" si="5">F87*E87</f>
        <v>772.1532268447628</v>
      </c>
    </row>
    <row r="88" spans="1:8 16342:16342" s="533" customFormat="1" ht="42" customHeight="1">
      <c r="A88" s="869"/>
      <c r="B88" s="870" t="s">
        <v>1162</v>
      </c>
      <c r="C88" s="825" t="s">
        <v>1163</v>
      </c>
      <c r="D88" s="826" t="s">
        <v>46</v>
      </c>
      <c r="E88" s="871">
        <v>45</v>
      </c>
      <c r="F88" s="871">
        <f>COMPOSIÇÃO!F1373</f>
        <v>29.095378496931815</v>
      </c>
      <c r="G88" s="824">
        <f t="shared" si="5"/>
        <v>1309.2920323619317</v>
      </c>
    </row>
    <row r="89" spans="1:8 16342:16342" s="530" customFormat="1" ht="15.75" customHeight="1">
      <c r="A89" s="869"/>
      <c r="B89" s="870"/>
      <c r="C89" s="873"/>
      <c r="D89" s="874"/>
      <c r="E89" s="872"/>
      <c r="F89" s="871"/>
      <c r="G89" s="872"/>
    </row>
    <row r="90" spans="1:8 16342:16342" ht="19.5" customHeight="1">
      <c r="A90" s="875"/>
      <c r="B90" s="875"/>
      <c r="C90" s="876"/>
      <c r="D90" s="877"/>
      <c r="E90" s="878"/>
      <c r="F90" s="879"/>
      <c r="G90" s="880"/>
      <c r="H90" s="747"/>
    </row>
    <row r="91" spans="1:8 16342:16342" ht="19.5" customHeight="1">
      <c r="A91" s="881"/>
      <c r="B91" s="882"/>
      <c r="C91" s="883" t="s">
        <v>628</v>
      </c>
      <c r="D91" s="884"/>
      <c r="E91" s="885"/>
      <c r="F91" s="886"/>
      <c r="G91" s="887">
        <f>G9+G14+G25+G37+G41+G43+G50+G54+G57+G59+G65+G69+G72+G81+G86</f>
        <v>85534.214628945425</v>
      </c>
    </row>
    <row r="92" spans="1:8 16342:16342" ht="19.5" customHeight="1">
      <c r="A92" s="881"/>
      <c r="B92" s="882"/>
      <c r="C92" s="883" t="s">
        <v>720</v>
      </c>
      <c r="D92" s="884"/>
      <c r="E92" s="885"/>
      <c r="F92" s="886"/>
      <c r="G92" s="887">
        <f>G91*0.2487</f>
        <v>21272.359178218729</v>
      </c>
    </row>
    <row r="93" spans="1:8 16342:16342" ht="19.5" customHeight="1">
      <c r="A93" s="881"/>
      <c r="B93" s="882"/>
      <c r="C93" s="883" t="s">
        <v>632</v>
      </c>
      <c r="D93" s="884"/>
      <c r="E93" s="885"/>
      <c r="F93" s="886"/>
      <c r="G93" s="887">
        <f>SUM(G91:G92)</f>
        <v>106806.57380716415</v>
      </c>
    </row>
    <row r="94" spans="1:8 16342:16342" ht="15.75" customHeight="1">
      <c r="C94" s="535"/>
      <c r="E94" s="801"/>
      <c r="F94" s="529"/>
      <c r="G94" s="267"/>
    </row>
    <row r="95" spans="1:8 16342:16342" ht="15.75" customHeight="1">
      <c r="C95" s="390"/>
      <c r="E95" s="801"/>
      <c r="F95" s="529"/>
      <c r="G95" s="71"/>
    </row>
    <row r="96" spans="1:8 16342:16342" ht="15.75" customHeight="1">
      <c r="C96" s="390"/>
      <c r="E96" s="801"/>
      <c r="F96" s="529"/>
      <c r="G96" s="71"/>
    </row>
    <row r="97" spans="3:7" ht="15.75" customHeight="1">
      <c r="C97" s="390"/>
      <c r="E97" s="801"/>
      <c r="F97" s="529"/>
      <c r="G97" s="71"/>
    </row>
    <row r="98" spans="3:7" ht="15.75" customHeight="1">
      <c r="C98" s="390"/>
      <c r="E98" s="801"/>
      <c r="F98" s="529"/>
      <c r="G98" s="71"/>
    </row>
    <row r="99" spans="3:7" ht="15.75" customHeight="1">
      <c r="C99" s="390"/>
      <c r="E99" s="801"/>
      <c r="F99" s="529"/>
      <c r="G99" s="71"/>
    </row>
    <row r="100" spans="3:7" ht="15.75" customHeight="1">
      <c r="C100" s="390"/>
      <c r="E100" s="801"/>
      <c r="F100" s="529"/>
      <c r="G100" s="71"/>
    </row>
    <row r="101" spans="3:7" ht="15.75" customHeight="1">
      <c r="C101" s="390"/>
      <c r="E101" s="801"/>
      <c r="F101" s="529"/>
      <c r="G101" s="71"/>
    </row>
    <row r="102" spans="3:7" ht="15.75" customHeight="1">
      <c r="C102" s="390"/>
      <c r="E102" s="801"/>
      <c r="F102" s="529"/>
      <c r="G102" s="71"/>
    </row>
    <row r="103" spans="3:7" ht="15.75" customHeight="1">
      <c r="C103" s="390"/>
      <c r="E103" s="801"/>
      <c r="F103" s="529"/>
      <c r="G103" s="71"/>
    </row>
    <row r="104" spans="3:7" ht="15.75" customHeight="1">
      <c r="C104" s="390"/>
      <c r="E104" s="801"/>
      <c r="F104" s="529"/>
      <c r="G104" s="71"/>
    </row>
    <row r="105" spans="3:7" ht="15.75" customHeight="1">
      <c r="C105" s="390"/>
      <c r="E105" s="801"/>
      <c r="F105" s="529"/>
      <c r="G105" s="71"/>
    </row>
    <row r="106" spans="3:7" ht="15.75" customHeight="1">
      <c r="C106" s="390"/>
      <c r="E106" s="801"/>
      <c r="F106" s="529"/>
      <c r="G106" s="71"/>
    </row>
    <row r="107" spans="3:7" ht="15.75" customHeight="1">
      <c r="C107" s="390"/>
      <c r="E107" s="801"/>
      <c r="F107" s="529"/>
      <c r="G107" s="71"/>
    </row>
    <row r="108" spans="3:7" ht="15.75" customHeight="1">
      <c r="C108" s="390"/>
      <c r="E108" s="801"/>
      <c r="F108" s="529"/>
      <c r="G108" s="71"/>
    </row>
    <row r="109" spans="3:7" ht="15.75" customHeight="1">
      <c r="C109" s="390"/>
      <c r="E109" s="801"/>
      <c r="F109" s="529"/>
      <c r="G109" s="71"/>
    </row>
    <row r="110" spans="3:7" ht="15.75" customHeight="1">
      <c r="C110" s="390"/>
      <c r="E110" s="801"/>
      <c r="F110" s="529"/>
      <c r="G110" s="71"/>
    </row>
    <row r="111" spans="3:7" ht="15.75" customHeight="1">
      <c r="C111" s="390"/>
      <c r="E111" s="801"/>
      <c r="F111" s="529"/>
      <c r="G111" s="71"/>
    </row>
    <row r="112" spans="3:7" ht="15.75" customHeight="1">
      <c r="C112" s="390"/>
      <c r="E112" s="801"/>
      <c r="F112" s="529"/>
      <c r="G112" s="71"/>
    </row>
    <row r="113" spans="3:7" ht="15.75" customHeight="1">
      <c r="C113" s="390"/>
      <c r="E113" s="801"/>
      <c r="F113" s="529"/>
      <c r="G113" s="71"/>
    </row>
    <row r="114" spans="3:7" ht="15.75" customHeight="1">
      <c r="C114" s="390"/>
      <c r="E114" s="801"/>
      <c r="F114" s="529"/>
      <c r="G114" s="71"/>
    </row>
    <row r="115" spans="3:7" ht="15.75" customHeight="1">
      <c r="C115" s="390"/>
      <c r="E115" s="801"/>
      <c r="F115" s="529"/>
      <c r="G115" s="71"/>
    </row>
    <row r="116" spans="3:7" ht="15.75" customHeight="1">
      <c r="C116" s="390"/>
      <c r="E116" s="801"/>
      <c r="F116" s="529"/>
      <c r="G116" s="71"/>
    </row>
    <row r="117" spans="3:7" ht="15.75" customHeight="1">
      <c r="C117" s="390"/>
      <c r="E117" s="801"/>
      <c r="F117" s="529"/>
      <c r="G117" s="71"/>
    </row>
    <row r="118" spans="3:7" ht="15.75" customHeight="1">
      <c r="C118" s="390"/>
      <c r="E118" s="801"/>
      <c r="F118" s="529"/>
      <c r="G118" s="71"/>
    </row>
    <row r="119" spans="3:7" ht="15.75" customHeight="1">
      <c r="C119" s="390"/>
      <c r="E119" s="801"/>
      <c r="F119" s="529"/>
      <c r="G119" s="71"/>
    </row>
    <row r="120" spans="3:7" ht="15.75" customHeight="1">
      <c r="C120" s="390"/>
      <c r="E120" s="801"/>
      <c r="F120" s="529"/>
      <c r="G120" s="71"/>
    </row>
    <row r="121" spans="3:7" ht="15.75" customHeight="1">
      <c r="C121" s="390"/>
      <c r="E121" s="801"/>
      <c r="F121" s="529"/>
      <c r="G121" s="71"/>
    </row>
    <row r="122" spans="3:7" ht="15.75" customHeight="1">
      <c r="C122" s="390"/>
      <c r="E122" s="801"/>
      <c r="F122" s="529"/>
      <c r="G122" s="71"/>
    </row>
    <row r="123" spans="3:7" ht="15.75" customHeight="1">
      <c r="C123" s="390"/>
      <c r="E123" s="801"/>
      <c r="F123" s="529"/>
      <c r="G123" s="71"/>
    </row>
    <row r="124" spans="3:7" ht="15.75" customHeight="1">
      <c r="C124" s="390"/>
      <c r="E124" s="801"/>
      <c r="F124" s="529"/>
      <c r="G124" s="71"/>
    </row>
    <row r="125" spans="3:7" ht="15.75" customHeight="1">
      <c r="C125" s="390"/>
      <c r="E125" s="801"/>
      <c r="F125" s="529"/>
      <c r="G125" s="71"/>
    </row>
    <row r="126" spans="3:7" ht="15.75" customHeight="1">
      <c r="C126" s="390"/>
      <c r="E126" s="801"/>
      <c r="F126" s="529"/>
      <c r="G126" s="71"/>
    </row>
    <row r="127" spans="3:7" ht="15.75" customHeight="1">
      <c r="C127" s="390"/>
      <c r="E127" s="801"/>
      <c r="F127" s="529"/>
      <c r="G127" s="71"/>
    </row>
    <row r="128" spans="3:7" ht="15.75" customHeight="1">
      <c r="C128" s="390"/>
      <c r="E128" s="801"/>
      <c r="F128" s="529"/>
      <c r="G128" s="71"/>
    </row>
    <row r="129" spans="3:7" ht="15.75" customHeight="1">
      <c r="C129" s="390"/>
      <c r="E129" s="801"/>
      <c r="F129" s="529"/>
      <c r="G129" s="71"/>
    </row>
    <row r="130" spans="3:7" ht="15.75" customHeight="1">
      <c r="C130" s="390"/>
      <c r="E130" s="801"/>
      <c r="F130" s="529"/>
      <c r="G130" s="71"/>
    </row>
    <row r="131" spans="3:7" ht="15.75" customHeight="1">
      <c r="C131" s="390"/>
      <c r="E131" s="801"/>
      <c r="F131" s="529"/>
      <c r="G131" s="71"/>
    </row>
    <row r="132" spans="3:7" ht="15.75" customHeight="1">
      <c r="C132" s="390"/>
      <c r="E132" s="801"/>
      <c r="F132" s="529"/>
      <c r="G132" s="71"/>
    </row>
    <row r="133" spans="3:7" ht="15.75" customHeight="1">
      <c r="C133" s="390"/>
      <c r="E133" s="801"/>
      <c r="F133" s="529"/>
      <c r="G133" s="71"/>
    </row>
    <row r="134" spans="3:7" ht="15.75" customHeight="1">
      <c r="C134" s="390"/>
      <c r="E134" s="801"/>
      <c r="F134" s="529"/>
      <c r="G134" s="71"/>
    </row>
    <row r="135" spans="3:7" ht="15.75" customHeight="1">
      <c r="C135" s="390"/>
      <c r="E135" s="801"/>
      <c r="F135" s="529"/>
      <c r="G135" s="71"/>
    </row>
    <row r="136" spans="3:7" ht="15.75" customHeight="1">
      <c r="C136" s="390"/>
      <c r="E136" s="801"/>
      <c r="F136" s="529"/>
      <c r="G136" s="71"/>
    </row>
    <row r="137" spans="3:7" ht="15.75" customHeight="1">
      <c r="C137" s="390"/>
      <c r="E137" s="801"/>
      <c r="F137" s="529"/>
      <c r="G137" s="71"/>
    </row>
    <row r="138" spans="3:7" ht="15.75" customHeight="1">
      <c r="C138" s="390"/>
      <c r="E138" s="801"/>
      <c r="F138" s="529"/>
      <c r="G138" s="71"/>
    </row>
    <row r="139" spans="3:7" ht="15.75" customHeight="1">
      <c r="C139" s="390"/>
      <c r="E139" s="801"/>
      <c r="F139" s="529"/>
      <c r="G139" s="71"/>
    </row>
    <row r="140" spans="3:7" ht="15.75" customHeight="1">
      <c r="C140" s="390"/>
      <c r="E140" s="801"/>
      <c r="F140" s="529"/>
      <c r="G140" s="71"/>
    </row>
    <row r="141" spans="3:7" ht="15.75" customHeight="1">
      <c r="C141" s="390"/>
      <c r="E141" s="801"/>
      <c r="F141" s="529"/>
      <c r="G141" s="71"/>
    </row>
    <row r="142" spans="3:7" ht="15.75" customHeight="1">
      <c r="C142" s="390"/>
      <c r="E142" s="801"/>
      <c r="F142" s="529"/>
      <c r="G142" s="71"/>
    </row>
    <row r="143" spans="3:7" ht="15.75" customHeight="1">
      <c r="C143" s="390"/>
      <c r="E143" s="801"/>
      <c r="F143" s="529"/>
      <c r="G143" s="71"/>
    </row>
    <row r="144" spans="3:7" ht="15.75" customHeight="1">
      <c r="C144" s="390"/>
      <c r="E144" s="801"/>
      <c r="F144" s="529"/>
      <c r="G144" s="71"/>
    </row>
    <row r="145" spans="3:7" ht="15.75" customHeight="1">
      <c r="C145" s="390"/>
      <c r="E145" s="801"/>
      <c r="F145" s="529"/>
      <c r="G145" s="71"/>
    </row>
    <row r="146" spans="3:7" ht="15.75" customHeight="1">
      <c r="C146" s="390"/>
      <c r="E146" s="801"/>
      <c r="F146" s="529"/>
      <c r="G146" s="71"/>
    </row>
    <row r="147" spans="3:7" ht="15.75" customHeight="1">
      <c r="C147" s="390"/>
      <c r="E147" s="801"/>
      <c r="F147" s="529"/>
      <c r="G147" s="71"/>
    </row>
    <row r="148" spans="3:7" ht="15.75" customHeight="1">
      <c r="C148" s="390"/>
      <c r="E148" s="801"/>
      <c r="F148" s="529"/>
      <c r="G148" s="71"/>
    </row>
    <row r="149" spans="3:7" ht="15.75" customHeight="1">
      <c r="C149" s="390"/>
      <c r="E149" s="801"/>
      <c r="F149" s="529"/>
      <c r="G149" s="71"/>
    </row>
    <row r="150" spans="3:7" ht="15.75" customHeight="1">
      <c r="C150" s="390"/>
      <c r="E150" s="801"/>
      <c r="F150" s="529"/>
      <c r="G150" s="71"/>
    </row>
    <row r="151" spans="3:7" ht="15.75" customHeight="1">
      <c r="C151" s="390"/>
      <c r="E151" s="801"/>
      <c r="F151" s="529"/>
      <c r="G151" s="71"/>
    </row>
    <row r="152" spans="3:7" ht="15.75" customHeight="1">
      <c r="C152" s="390"/>
      <c r="E152" s="801"/>
      <c r="F152" s="529"/>
      <c r="G152" s="71"/>
    </row>
    <row r="153" spans="3:7" ht="15.75" customHeight="1">
      <c r="C153" s="390"/>
      <c r="E153" s="801"/>
      <c r="F153" s="529"/>
      <c r="G153" s="71"/>
    </row>
    <row r="154" spans="3:7" ht="15.75" customHeight="1">
      <c r="C154" s="390"/>
      <c r="E154" s="801"/>
      <c r="F154" s="529"/>
      <c r="G154" s="71"/>
    </row>
    <row r="155" spans="3:7" ht="15.75" customHeight="1">
      <c r="C155" s="390"/>
      <c r="E155" s="801"/>
      <c r="F155" s="529"/>
      <c r="G155" s="71"/>
    </row>
    <row r="156" spans="3:7" ht="15.75" customHeight="1">
      <c r="C156" s="390"/>
      <c r="E156" s="801"/>
      <c r="F156" s="529"/>
      <c r="G156" s="71"/>
    </row>
    <row r="157" spans="3:7" ht="15.75" customHeight="1">
      <c r="C157" s="390"/>
      <c r="E157" s="801"/>
      <c r="F157" s="529"/>
      <c r="G157" s="71"/>
    </row>
    <row r="158" spans="3:7" ht="15.75" customHeight="1">
      <c r="C158" s="390"/>
      <c r="E158" s="801"/>
      <c r="F158" s="529"/>
      <c r="G158" s="71"/>
    </row>
    <row r="159" spans="3:7" ht="15.75" customHeight="1">
      <c r="C159" s="390"/>
      <c r="E159" s="801"/>
      <c r="F159" s="529"/>
      <c r="G159" s="71"/>
    </row>
    <row r="160" spans="3:7" ht="15.75" customHeight="1">
      <c r="C160" s="390"/>
      <c r="E160" s="801"/>
      <c r="F160" s="529"/>
      <c r="G160" s="71"/>
    </row>
    <row r="161" spans="3:7" ht="15.75" customHeight="1">
      <c r="C161" s="390"/>
      <c r="E161" s="801"/>
      <c r="F161" s="529"/>
      <c r="G161" s="71"/>
    </row>
    <row r="162" spans="3:7" ht="15.75" customHeight="1">
      <c r="C162" s="390"/>
      <c r="E162" s="801"/>
      <c r="F162" s="529"/>
      <c r="G162" s="71"/>
    </row>
    <row r="163" spans="3:7" ht="15.75" customHeight="1">
      <c r="C163" s="390"/>
      <c r="E163" s="801"/>
      <c r="F163" s="529"/>
      <c r="G163" s="71"/>
    </row>
    <row r="164" spans="3:7" ht="15.75" customHeight="1">
      <c r="C164" s="390"/>
      <c r="E164" s="801"/>
      <c r="F164" s="529"/>
      <c r="G164" s="71"/>
    </row>
    <row r="165" spans="3:7" ht="15.75" customHeight="1">
      <c r="C165" s="390"/>
      <c r="E165" s="801"/>
      <c r="F165" s="529"/>
      <c r="G165" s="71"/>
    </row>
    <row r="166" spans="3:7" ht="15.75" customHeight="1">
      <c r="C166" s="390"/>
      <c r="E166" s="801"/>
      <c r="F166" s="529"/>
      <c r="G166" s="71"/>
    </row>
    <row r="167" spans="3:7" ht="15.75" customHeight="1">
      <c r="C167" s="390"/>
      <c r="E167" s="801"/>
      <c r="F167" s="529"/>
      <c r="G167" s="71"/>
    </row>
    <row r="168" spans="3:7" ht="15.75" customHeight="1">
      <c r="C168" s="390"/>
      <c r="E168" s="801"/>
      <c r="F168" s="529"/>
      <c r="G168" s="71"/>
    </row>
    <row r="169" spans="3:7" ht="15.75" customHeight="1">
      <c r="C169" s="390"/>
      <c r="E169" s="801"/>
      <c r="F169" s="529"/>
      <c r="G169" s="71"/>
    </row>
    <row r="170" spans="3:7" ht="15.75" customHeight="1">
      <c r="C170" s="390"/>
      <c r="E170" s="801"/>
      <c r="F170" s="529"/>
      <c r="G170" s="71"/>
    </row>
    <row r="171" spans="3:7" ht="15.75" customHeight="1">
      <c r="C171" s="390"/>
      <c r="E171" s="801"/>
      <c r="F171" s="529"/>
      <c r="G171" s="71"/>
    </row>
    <row r="172" spans="3:7" ht="15.75" customHeight="1">
      <c r="C172" s="390"/>
      <c r="E172" s="801"/>
      <c r="F172" s="529"/>
      <c r="G172" s="71"/>
    </row>
    <row r="173" spans="3:7" ht="15.75" customHeight="1">
      <c r="C173" s="390"/>
      <c r="E173" s="801"/>
      <c r="F173" s="529"/>
      <c r="G173" s="71"/>
    </row>
    <row r="174" spans="3:7" ht="15.75" customHeight="1">
      <c r="C174" s="390"/>
      <c r="E174" s="801"/>
      <c r="F174" s="529"/>
      <c r="G174" s="71"/>
    </row>
    <row r="175" spans="3:7" ht="15.75" customHeight="1">
      <c r="C175" s="390"/>
      <c r="E175" s="801"/>
      <c r="F175" s="529"/>
      <c r="G175" s="71"/>
    </row>
    <row r="176" spans="3:7" ht="15.75" customHeight="1">
      <c r="C176" s="390"/>
      <c r="E176" s="801"/>
      <c r="F176" s="529"/>
      <c r="G176" s="71"/>
    </row>
    <row r="177" spans="3:7" ht="15.75" customHeight="1">
      <c r="C177" s="390"/>
      <c r="E177" s="801"/>
      <c r="F177" s="529"/>
      <c r="G177" s="71"/>
    </row>
    <row r="178" spans="3:7" ht="15.75" customHeight="1">
      <c r="C178" s="390"/>
      <c r="E178" s="801"/>
      <c r="F178" s="529"/>
      <c r="G178" s="71"/>
    </row>
    <row r="179" spans="3:7" ht="15.75" customHeight="1">
      <c r="C179" s="390"/>
      <c r="E179" s="801"/>
      <c r="F179" s="529"/>
      <c r="G179" s="71"/>
    </row>
    <row r="180" spans="3:7" ht="15.75" customHeight="1">
      <c r="C180" s="390"/>
      <c r="E180" s="801"/>
      <c r="F180" s="529"/>
      <c r="G180" s="71"/>
    </row>
    <row r="181" spans="3:7" ht="15.75" customHeight="1">
      <c r="C181" s="390"/>
      <c r="E181" s="801"/>
      <c r="F181" s="529"/>
      <c r="G181" s="71"/>
    </row>
    <row r="182" spans="3:7" ht="15.75" customHeight="1">
      <c r="C182" s="390"/>
      <c r="E182" s="801"/>
      <c r="F182" s="529"/>
      <c r="G182" s="71"/>
    </row>
    <row r="183" spans="3:7" ht="15.75" customHeight="1">
      <c r="C183" s="390"/>
      <c r="E183" s="801"/>
      <c r="F183" s="529"/>
      <c r="G183" s="71"/>
    </row>
    <row r="184" spans="3:7" ht="15.75" customHeight="1">
      <c r="C184" s="390"/>
      <c r="E184" s="801"/>
      <c r="F184" s="529"/>
      <c r="G184" s="71"/>
    </row>
    <row r="185" spans="3:7" ht="15.75" customHeight="1">
      <c r="C185" s="390"/>
      <c r="E185" s="801"/>
      <c r="F185" s="529"/>
      <c r="G185" s="71"/>
    </row>
    <row r="186" spans="3:7" ht="15.75" customHeight="1">
      <c r="C186" s="390"/>
      <c r="E186" s="801"/>
      <c r="F186" s="529"/>
      <c r="G186" s="71"/>
    </row>
    <row r="187" spans="3:7" ht="15.75" customHeight="1">
      <c r="C187" s="390"/>
      <c r="E187" s="801"/>
      <c r="F187" s="529"/>
      <c r="G187" s="71"/>
    </row>
    <row r="188" spans="3:7" ht="15.75" customHeight="1">
      <c r="C188" s="390"/>
      <c r="E188" s="801"/>
      <c r="F188" s="529"/>
      <c r="G188" s="71"/>
    </row>
    <row r="189" spans="3:7" ht="15.75" customHeight="1">
      <c r="C189" s="390"/>
      <c r="E189" s="801"/>
      <c r="F189" s="529"/>
      <c r="G189" s="71"/>
    </row>
    <row r="190" spans="3:7" ht="15.75" customHeight="1">
      <c r="C190" s="390"/>
      <c r="E190" s="801"/>
      <c r="F190" s="529"/>
      <c r="G190" s="71"/>
    </row>
    <row r="191" spans="3:7" ht="15.75" customHeight="1">
      <c r="C191" s="390"/>
      <c r="E191" s="801"/>
      <c r="F191" s="529"/>
      <c r="G191" s="71"/>
    </row>
    <row r="192" spans="3:7" ht="15.75" customHeight="1">
      <c r="C192" s="390"/>
      <c r="E192" s="801"/>
      <c r="F192" s="529"/>
      <c r="G192" s="71"/>
    </row>
    <row r="193" spans="3:7" ht="15.75" customHeight="1">
      <c r="C193" s="390"/>
      <c r="E193" s="801"/>
      <c r="F193" s="529"/>
      <c r="G193" s="71"/>
    </row>
    <row r="194" spans="3:7" ht="15.75" customHeight="1">
      <c r="C194" s="390"/>
      <c r="E194" s="801"/>
      <c r="F194" s="529"/>
      <c r="G194" s="71"/>
    </row>
    <row r="195" spans="3:7" ht="15.75" customHeight="1">
      <c r="C195" s="390"/>
      <c r="E195" s="801"/>
      <c r="F195" s="529"/>
      <c r="G195" s="71"/>
    </row>
    <row r="196" spans="3:7" ht="15.75" customHeight="1">
      <c r="C196" s="390"/>
      <c r="E196" s="801"/>
      <c r="F196" s="529"/>
      <c r="G196" s="71"/>
    </row>
    <row r="197" spans="3:7" ht="15.75" customHeight="1">
      <c r="C197" s="390"/>
      <c r="E197" s="801"/>
      <c r="F197" s="529"/>
      <c r="G197" s="71"/>
    </row>
    <row r="198" spans="3:7" ht="15.75" customHeight="1">
      <c r="C198" s="390"/>
      <c r="E198" s="801"/>
      <c r="F198" s="529"/>
      <c r="G198" s="71"/>
    </row>
    <row r="199" spans="3:7" ht="15.75" customHeight="1">
      <c r="C199" s="390"/>
      <c r="E199" s="801"/>
      <c r="F199" s="529"/>
      <c r="G199" s="71"/>
    </row>
    <row r="200" spans="3:7" ht="15.75" customHeight="1">
      <c r="C200" s="390"/>
      <c r="E200" s="801"/>
      <c r="F200" s="529"/>
      <c r="G200" s="71"/>
    </row>
    <row r="201" spans="3:7" ht="15.75" customHeight="1">
      <c r="C201" s="390"/>
      <c r="E201" s="801"/>
      <c r="F201" s="529"/>
      <c r="G201" s="71"/>
    </row>
    <row r="202" spans="3:7" ht="15.75" customHeight="1">
      <c r="C202" s="390"/>
      <c r="E202" s="801"/>
      <c r="F202" s="529"/>
      <c r="G202" s="71"/>
    </row>
    <row r="203" spans="3:7" ht="15.75" customHeight="1">
      <c r="C203" s="390"/>
      <c r="E203" s="801"/>
      <c r="F203" s="529"/>
      <c r="G203" s="71"/>
    </row>
    <row r="204" spans="3:7" ht="15.75" customHeight="1">
      <c r="C204" s="390"/>
      <c r="E204" s="801"/>
      <c r="F204" s="529"/>
      <c r="G204" s="71"/>
    </row>
    <row r="205" spans="3:7" ht="15.75" customHeight="1">
      <c r="C205" s="390"/>
      <c r="E205" s="801"/>
      <c r="F205" s="529"/>
      <c r="G205" s="71"/>
    </row>
    <row r="206" spans="3:7" ht="15.75" customHeight="1">
      <c r="C206" s="390"/>
      <c r="E206" s="801"/>
      <c r="F206" s="529"/>
      <c r="G206" s="71"/>
    </row>
    <row r="207" spans="3:7" ht="15.75" customHeight="1">
      <c r="C207" s="390"/>
      <c r="E207" s="801"/>
      <c r="F207" s="529"/>
      <c r="G207" s="71"/>
    </row>
    <row r="208" spans="3:7" ht="15.75" customHeight="1">
      <c r="C208" s="390"/>
      <c r="E208" s="801"/>
      <c r="F208" s="529"/>
      <c r="G208" s="71"/>
    </row>
    <row r="209" spans="3:7" ht="15.75" customHeight="1">
      <c r="C209" s="390"/>
      <c r="E209" s="801"/>
      <c r="F209" s="529"/>
      <c r="G209" s="71"/>
    </row>
    <row r="210" spans="3:7" ht="15.75" customHeight="1">
      <c r="C210" s="390"/>
      <c r="E210" s="801"/>
      <c r="F210" s="529"/>
      <c r="G210" s="71"/>
    </row>
    <row r="211" spans="3:7" ht="15.75" customHeight="1">
      <c r="C211" s="390"/>
      <c r="E211" s="801"/>
      <c r="F211" s="529"/>
      <c r="G211" s="71"/>
    </row>
    <row r="212" spans="3:7" ht="15.75" customHeight="1">
      <c r="C212" s="390"/>
      <c r="E212" s="801"/>
      <c r="F212" s="529"/>
      <c r="G212" s="71"/>
    </row>
    <row r="213" spans="3:7" ht="15.75" customHeight="1">
      <c r="C213" s="390"/>
      <c r="E213" s="801"/>
      <c r="F213" s="529"/>
      <c r="G213" s="71"/>
    </row>
    <row r="214" spans="3:7" ht="15.75" customHeight="1">
      <c r="C214" s="390"/>
      <c r="E214" s="801"/>
      <c r="F214" s="529"/>
      <c r="G214" s="71"/>
    </row>
    <row r="215" spans="3:7" ht="15.75" customHeight="1">
      <c r="C215" s="390"/>
      <c r="E215" s="801"/>
      <c r="F215" s="529"/>
      <c r="G215" s="71"/>
    </row>
    <row r="216" spans="3:7" ht="15.75" customHeight="1">
      <c r="C216" s="390"/>
      <c r="E216" s="801"/>
      <c r="F216" s="529"/>
      <c r="G216" s="71"/>
    </row>
    <row r="217" spans="3:7" ht="15.75" customHeight="1">
      <c r="C217" s="390"/>
      <c r="E217" s="801"/>
      <c r="F217" s="529"/>
      <c r="G217" s="71"/>
    </row>
    <row r="218" spans="3:7" ht="15.75" customHeight="1">
      <c r="C218" s="390"/>
      <c r="E218" s="801"/>
      <c r="F218" s="529"/>
      <c r="G218" s="71"/>
    </row>
    <row r="219" spans="3:7" ht="15.75" customHeight="1">
      <c r="C219" s="390"/>
      <c r="E219" s="801"/>
      <c r="F219" s="529"/>
      <c r="G219" s="71"/>
    </row>
    <row r="220" spans="3:7" ht="15.75" customHeight="1">
      <c r="C220" s="390"/>
      <c r="E220" s="801"/>
      <c r="F220" s="529"/>
      <c r="G220" s="71"/>
    </row>
    <row r="221" spans="3:7" ht="15.75" customHeight="1">
      <c r="C221" s="390"/>
      <c r="E221" s="801"/>
      <c r="F221" s="529"/>
      <c r="G221" s="71"/>
    </row>
    <row r="222" spans="3:7" ht="15.75" customHeight="1">
      <c r="C222" s="390"/>
      <c r="E222" s="801"/>
      <c r="F222" s="529"/>
      <c r="G222" s="71"/>
    </row>
    <row r="223" spans="3:7" ht="15.75" customHeight="1">
      <c r="C223" s="390"/>
      <c r="E223" s="801"/>
      <c r="F223" s="529"/>
      <c r="G223" s="71"/>
    </row>
    <row r="224" spans="3:7" ht="15.75" customHeight="1">
      <c r="C224" s="390"/>
      <c r="E224" s="801"/>
      <c r="F224" s="529"/>
      <c r="G224" s="71"/>
    </row>
    <row r="225" spans="3:7" ht="15.75" customHeight="1">
      <c r="C225" s="390"/>
      <c r="E225" s="801"/>
      <c r="F225" s="529"/>
      <c r="G225" s="71"/>
    </row>
    <row r="226" spans="3:7" ht="15.75" customHeight="1">
      <c r="C226" s="390"/>
      <c r="E226" s="801"/>
      <c r="F226" s="529"/>
      <c r="G226" s="71"/>
    </row>
    <row r="227" spans="3:7" ht="15.75" customHeight="1">
      <c r="C227" s="390"/>
      <c r="E227" s="801"/>
      <c r="F227" s="529"/>
      <c r="G227" s="71"/>
    </row>
    <row r="228" spans="3:7" ht="15.75" customHeight="1">
      <c r="C228" s="390"/>
      <c r="E228" s="801"/>
      <c r="F228" s="529"/>
      <c r="G228" s="71"/>
    </row>
    <row r="229" spans="3:7" ht="15.75" customHeight="1">
      <c r="C229" s="390"/>
      <c r="E229" s="801"/>
      <c r="F229" s="529"/>
      <c r="G229" s="71"/>
    </row>
    <row r="230" spans="3:7" ht="15.75" customHeight="1">
      <c r="C230" s="390"/>
      <c r="E230" s="801"/>
      <c r="F230" s="529"/>
      <c r="G230" s="71"/>
    </row>
    <row r="231" spans="3:7" ht="15.75" customHeight="1">
      <c r="C231" s="390"/>
      <c r="E231" s="801"/>
      <c r="F231" s="529"/>
      <c r="G231" s="71"/>
    </row>
    <row r="232" spans="3:7" ht="15.75" customHeight="1">
      <c r="C232" s="390"/>
      <c r="E232" s="801"/>
      <c r="F232" s="529"/>
      <c r="G232" s="71"/>
    </row>
    <row r="233" spans="3:7" ht="15.75" customHeight="1">
      <c r="C233" s="390"/>
      <c r="E233" s="801"/>
      <c r="F233" s="529"/>
      <c r="G233" s="71"/>
    </row>
    <row r="234" spans="3:7" ht="15.75" customHeight="1">
      <c r="C234" s="390"/>
      <c r="E234" s="801"/>
      <c r="F234" s="529"/>
      <c r="G234" s="71"/>
    </row>
    <row r="235" spans="3:7" ht="15.75" customHeight="1">
      <c r="C235" s="390"/>
      <c r="E235" s="801"/>
      <c r="F235" s="529"/>
      <c r="G235" s="71"/>
    </row>
    <row r="236" spans="3:7" ht="15.75" customHeight="1">
      <c r="C236" s="390"/>
      <c r="E236" s="801"/>
      <c r="F236" s="529"/>
      <c r="G236" s="71"/>
    </row>
    <row r="237" spans="3:7" ht="15.75" customHeight="1">
      <c r="C237" s="390"/>
      <c r="E237" s="801"/>
      <c r="F237" s="529"/>
      <c r="G237" s="71"/>
    </row>
    <row r="238" spans="3:7" ht="15.75" customHeight="1">
      <c r="C238" s="390"/>
      <c r="E238" s="801"/>
      <c r="F238" s="529"/>
      <c r="G238" s="71"/>
    </row>
    <row r="239" spans="3:7" ht="15.75" customHeight="1">
      <c r="C239" s="390"/>
      <c r="E239" s="801"/>
      <c r="F239" s="529"/>
      <c r="G239" s="71"/>
    </row>
    <row r="240" spans="3:7" ht="15.75" customHeight="1">
      <c r="C240" s="390"/>
      <c r="E240" s="801"/>
      <c r="F240" s="529"/>
      <c r="G240" s="71"/>
    </row>
    <row r="241" spans="3:7" ht="15.75" customHeight="1">
      <c r="C241" s="390"/>
      <c r="E241" s="801"/>
      <c r="F241" s="529"/>
      <c r="G241" s="71"/>
    </row>
    <row r="242" spans="3:7" ht="15.75" customHeight="1">
      <c r="C242" s="390"/>
      <c r="E242" s="801"/>
      <c r="F242" s="529"/>
      <c r="G242" s="71"/>
    </row>
    <row r="243" spans="3:7" ht="15.75" customHeight="1">
      <c r="C243" s="390"/>
      <c r="E243" s="801"/>
      <c r="F243" s="529"/>
      <c r="G243" s="71"/>
    </row>
    <row r="244" spans="3:7" ht="15.75" customHeight="1">
      <c r="C244" s="390"/>
      <c r="E244" s="801"/>
      <c r="F244" s="529"/>
      <c r="G244" s="71"/>
    </row>
    <row r="245" spans="3:7" ht="15.75" customHeight="1">
      <c r="C245" s="390"/>
      <c r="E245" s="801"/>
      <c r="F245" s="529"/>
      <c r="G245" s="71"/>
    </row>
    <row r="246" spans="3:7" ht="15.75" customHeight="1">
      <c r="C246" s="390"/>
      <c r="E246" s="801"/>
      <c r="F246" s="529"/>
      <c r="G246" s="71"/>
    </row>
    <row r="247" spans="3:7" ht="15.75" customHeight="1">
      <c r="C247" s="390"/>
      <c r="E247" s="801"/>
      <c r="F247" s="529"/>
      <c r="G247" s="71"/>
    </row>
    <row r="248" spans="3:7" ht="15.75" customHeight="1">
      <c r="C248" s="390"/>
      <c r="E248" s="801"/>
      <c r="F248" s="529"/>
      <c r="G248" s="71"/>
    </row>
    <row r="249" spans="3:7" ht="15.75" customHeight="1">
      <c r="C249" s="390"/>
      <c r="E249" s="801"/>
      <c r="F249" s="529"/>
      <c r="G249" s="71"/>
    </row>
    <row r="250" spans="3:7" ht="15.75" customHeight="1">
      <c r="C250" s="390"/>
      <c r="E250" s="801"/>
      <c r="F250" s="529"/>
      <c r="G250" s="71"/>
    </row>
    <row r="251" spans="3:7" ht="15.75" customHeight="1">
      <c r="C251" s="390"/>
      <c r="E251" s="801"/>
      <c r="F251" s="529"/>
      <c r="G251" s="71"/>
    </row>
    <row r="252" spans="3:7" ht="15.75" customHeight="1">
      <c r="C252" s="390"/>
      <c r="E252" s="801"/>
      <c r="F252" s="529"/>
      <c r="G252" s="71"/>
    </row>
    <row r="253" spans="3:7" ht="15.75" customHeight="1">
      <c r="C253" s="390"/>
      <c r="E253" s="801"/>
      <c r="F253" s="529"/>
      <c r="G253" s="71"/>
    </row>
    <row r="254" spans="3:7" ht="15.75" customHeight="1">
      <c r="C254" s="390"/>
      <c r="E254" s="801"/>
      <c r="F254" s="529"/>
      <c r="G254" s="71"/>
    </row>
    <row r="255" spans="3:7" ht="15.75" customHeight="1">
      <c r="C255" s="390"/>
      <c r="E255" s="801"/>
      <c r="F255" s="529"/>
      <c r="G255" s="71"/>
    </row>
    <row r="256" spans="3:7" ht="15.75" customHeight="1">
      <c r="C256" s="390"/>
      <c r="E256" s="801"/>
      <c r="F256" s="529"/>
      <c r="G256" s="71"/>
    </row>
    <row r="257" spans="3:7" ht="15.75" customHeight="1">
      <c r="C257" s="390"/>
      <c r="E257" s="801"/>
      <c r="F257" s="529"/>
      <c r="G257" s="71"/>
    </row>
    <row r="258" spans="3:7" ht="15.75" customHeight="1">
      <c r="C258" s="390"/>
      <c r="E258" s="801"/>
      <c r="F258" s="529"/>
      <c r="G258" s="71"/>
    </row>
    <row r="259" spans="3:7" ht="15.75" customHeight="1">
      <c r="C259" s="390"/>
      <c r="E259" s="801"/>
      <c r="F259" s="529"/>
      <c r="G259" s="71"/>
    </row>
    <row r="260" spans="3:7" ht="15.75" customHeight="1">
      <c r="C260" s="390"/>
      <c r="E260" s="801"/>
      <c r="F260" s="529"/>
      <c r="G260" s="71"/>
    </row>
    <row r="261" spans="3:7" ht="15.75" customHeight="1">
      <c r="C261" s="390"/>
      <c r="E261" s="801"/>
      <c r="F261" s="529"/>
      <c r="G261" s="71"/>
    </row>
    <row r="262" spans="3:7" ht="15.75" customHeight="1">
      <c r="C262" s="390"/>
      <c r="E262" s="801"/>
      <c r="F262" s="529"/>
      <c r="G262" s="71"/>
    </row>
    <row r="263" spans="3:7" ht="15.75" customHeight="1">
      <c r="C263" s="390"/>
      <c r="E263" s="801"/>
      <c r="F263" s="529"/>
      <c r="G263" s="71"/>
    </row>
    <row r="264" spans="3:7" ht="15.75" customHeight="1">
      <c r="C264" s="390"/>
      <c r="E264" s="801"/>
      <c r="F264" s="529"/>
      <c r="G264" s="71"/>
    </row>
    <row r="265" spans="3:7" ht="15.75" customHeight="1">
      <c r="C265" s="390"/>
      <c r="E265" s="801"/>
      <c r="F265" s="529"/>
      <c r="G265" s="71"/>
    </row>
    <row r="266" spans="3:7" ht="15.75" customHeight="1">
      <c r="C266" s="390"/>
      <c r="E266" s="801"/>
      <c r="F266" s="529"/>
      <c r="G266" s="71"/>
    </row>
    <row r="267" spans="3:7" ht="15.75" customHeight="1">
      <c r="C267" s="390"/>
      <c r="E267" s="801"/>
      <c r="F267" s="529"/>
      <c r="G267" s="71"/>
    </row>
    <row r="268" spans="3:7" ht="15.75" customHeight="1">
      <c r="C268" s="390"/>
      <c r="E268" s="801"/>
      <c r="F268" s="529"/>
      <c r="G268" s="71"/>
    </row>
    <row r="269" spans="3:7" ht="15.75" customHeight="1">
      <c r="C269" s="390"/>
      <c r="E269" s="801"/>
      <c r="F269" s="529"/>
      <c r="G269" s="71"/>
    </row>
    <row r="270" spans="3:7" ht="15.75" customHeight="1">
      <c r="C270" s="390"/>
      <c r="E270" s="801"/>
      <c r="F270" s="529"/>
      <c r="G270" s="71"/>
    </row>
    <row r="271" spans="3:7" ht="15.75" customHeight="1">
      <c r="C271" s="390"/>
      <c r="E271" s="801"/>
      <c r="F271" s="529"/>
      <c r="G271" s="71"/>
    </row>
    <row r="272" spans="3:7" ht="15.75" customHeight="1">
      <c r="C272" s="390"/>
      <c r="E272" s="801"/>
      <c r="F272" s="529"/>
      <c r="G272" s="71"/>
    </row>
    <row r="273" spans="3:7" ht="15.75" customHeight="1">
      <c r="C273" s="390"/>
      <c r="E273" s="801"/>
      <c r="F273" s="529"/>
      <c r="G273" s="71"/>
    </row>
    <row r="274" spans="3:7" ht="15.75" customHeight="1">
      <c r="C274" s="390"/>
      <c r="E274" s="801"/>
      <c r="F274" s="529"/>
      <c r="G274" s="71"/>
    </row>
    <row r="275" spans="3:7" ht="15.75" customHeight="1">
      <c r="C275" s="390"/>
      <c r="E275" s="801"/>
      <c r="F275" s="529"/>
      <c r="G275" s="71"/>
    </row>
    <row r="276" spans="3:7" ht="15.75" customHeight="1">
      <c r="C276" s="390"/>
      <c r="E276" s="801"/>
      <c r="F276" s="529"/>
      <c r="G276" s="71"/>
    </row>
    <row r="277" spans="3:7" ht="15.75" customHeight="1">
      <c r="C277" s="390"/>
      <c r="E277" s="801"/>
      <c r="F277" s="529"/>
      <c r="G277" s="71"/>
    </row>
    <row r="278" spans="3:7" ht="15.75" customHeight="1">
      <c r="C278" s="390"/>
      <c r="E278" s="801"/>
      <c r="F278" s="529"/>
      <c r="G278" s="71"/>
    </row>
    <row r="279" spans="3:7" ht="15.75" customHeight="1">
      <c r="C279" s="390"/>
      <c r="E279" s="801"/>
      <c r="F279" s="529"/>
      <c r="G279" s="71"/>
    </row>
    <row r="280" spans="3:7" ht="15.75" customHeight="1">
      <c r="C280" s="390"/>
      <c r="E280" s="801"/>
      <c r="F280" s="529"/>
      <c r="G280" s="71"/>
    </row>
    <row r="281" spans="3:7" ht="15.75" customHeight="1">
      <c r="C281" s="390"/>
      <c r="E281" s="801"/>
      <c r="F281" s="529"/>
      <c r="G281" s="71"/>
    </row>
    <row r="282" spans="3:7" ht="15.75" customHeight="1">
      <c r="C282" s="390"/>
      <c r="E282" s="801"/>
      <c r="F282" s="529"/>
      <c r="G282" s="71"/>
    </row>
    <row r="283" spans="3:7" ht="15.75" customHeight="1">
      <c r="C283" s="390"/>
      <c r="E283" s="801"/>
      <c r="F283" s="529"/>
      <c r="G283" s="71"/>
    </row>
    <row r="284" spans="3:7" ht="15.75" customHeight="1">
      <c r="C284" s="390"/>
      <c r="E284" s="801"/>
      <c r="F284" s="529"/>
      <c r="G284" s="71"/>
    </row>
    <row r="285" spans="3:7" ht="15.75" customHeight="1">
      <c r="C285" s="390"/>
      <c r="E285" s="801"/>
      <c r="F285" s="529"/>
      <c r="G285" s="71"/>
    </row>
    <row r="286" spans="3:7" ht="15.75" customHeight="1">
      <c r="C286" s="390"/>
      <c r="E286" s="801"/>
      <c r="F286" s="529"/>
      <c r="G286" s="71"/>
    </row>
    <row r="287" spans="3:7" ht="15.75" customHeight="1">
      <c r="C287" s="390"/>
      <c r="E287" s="801"/>
      <c r="F287" s="529"/>
      <c r="G287" s="71"/>
    </row>
    <row r="288" spans="3:7" ht="15.75" customHeight="1">
      <c r="C288" s="390"/>
      <c r="E288" s="801"/>
      <c r="F288" s="529"/>
      <c r="G288" s="71"/>
    </row>
    <row r="289" spans="3:7" ht="15.75" customHeight="1">
      <c r="C289" s="390"/>
      <c r="E289" s="801"/>
      <c r="F289" s="529"/>
      <c r="G289" s="71"/>
    </row>
    <row r="290" spans="3:7" ht="15.75" customHeight="1">
      <c r="C290" s="390"/>
      <c r="E290" s="801"/>
      <c r="F290" s="529"/>
      <c r="G290" s="71"/>
    </row>
    <row r="291" spans="3:7" ht="15.75" customHeight="1">
      <c r="C291" s="390"/>
      <c r="E291" s="801"/>
      <c r="F291" s="529"/>
      <c r="G291" s="71"/>
    </row>
    <row r="292" spans="3:7" ht="15.75" customHeight="1">
      <c r="C292" s="390"/>
      <c r="E292" s="801"/>
      <c r="F292" s="529"/>
      <c r="G292" s="71"/>
    </row>
    <row r="293" spans="3:7" ht="15.75" customHeight="1">
      <c r="C293" s="390"/>
      <c r="E293" s="801"/>
      <c r="F293" s="529"/>
      <c r="G293" s="71"/>
    </row>
    <row r="294" spans="3:7" ht="15.75" customHeight="1">
      <c r="C294" s="390"/>
      <c r="E294" s="801"/>
      <c r="F294" s="529"/>
      <c r="G294" s="71"/>
    </row>
    <row r="295" spans="3:7" ht="15.75" customHeight="1">
      <c r="C295" s="390"/>
      <c r="E295" s="801"/>
      <c r="F295" s="529"/>
      <c r="G295" s="71"/>
    </row>
    <row r="296" spans="3:7" ht="15.75" customHeight="1">
      <c r="C296" s="390"/>
      <c r="E296" s="801"/>
      <c r="F296" s="529"/>
      <c r="G296" s="71"/>
    </row>
    <row r="297" spans="3:7" ht="15.75" customHeight="1">
      <c r="C297" s="390"/>
      <c r="E297" s="801"/>
      <c r="F297" s="529"/>
      <c r="G297" s="71"/>
    </row>
    <row r="298" spans="3:7" ht="15.75" customHeight="1">
      <c r="C298" s="390"/>
      <c r="E298" s="801"/>
      <c r="F298" s="529"/>
      <c r="G298" s="71"/>
    </row>
    <row r="299" spans="3:7" ht="15.75" customHeight="1">
      <c r="C299" s="390"/>
      <c r="E299" s="801"/>
      <c r="F299" s="529"/>
      <c r="G299" s="71"/>
    </row>
    <row r="300" spans="3:7" ht="15.75" customHeight="1">
      <c r="C300" s="390"/>
      <c r="E300" s="801"/>
      <c r="F300" s="529"/>
      <c r="G300" s="71"/>
    </row>
    <row r="301" spans="3:7" ht="15.75" customHeight="1">
      <c r="C301" s="390"/>
      <c r="E301" s="801"/>
      <c r="F301" s="529"/>
      <c r="G301" s="71"/>
    </row>
    <row r="302" spans="3:7" ht="15.75" customHeight="1">
      <c r="C302" s="390"/>
      <c r="E302" s="801"/>
      <c r="F302" s="529"/>
      <c r="G302" s="71"/>
    </row>
    <row r="303" spans="3:7" ht="15.75" customHeight="1">
      <c r="C303" s="390"/>
      <c r="E303" s="801"/>
      <c r="F303" s="529"/>
      <c r="G303" s="71"/>
    </row>
    <row r="304" spans="3:7" ht="15.75" customHeight="1">
      <c r="C304" s="390"/>
      <c r="E304" s="801"/>
      <c r="F304" s="529"/>
      <c r="G304" s="71"/>
    </row>
    <row r="305" spans="3:7" ht="15.75" customHeight="1">
      <c r="C305" s="390"/>
      <c r="E305" s="801"/>
      <c r="F305" s="529"/>
      <c r="G305" s="71"/>
    </row>
    <row r="306" spans="3:7" ht="15.75" customHeight="1">
      <c r="C306" s="390"/>
      <c r="E306" s="801"/>
      <c r="F306" s="529"/>
      <c r="G306" s="71"/>
    </row>
    <row r="307" spans="3:7" ht="15.75" customHeight="1">
      <c r="C307" s="390"/>
      <c r="E307" s="801"/>
      <c r="F307" s="529"/>
      <c r="G307" s="71"/>
    </row>
    <row r="308" spans="3:7" ht="15.75" customHeight="1">
      <c r="C308" s="390"/>
      <c r="E308" s="801"/>
      <c r="F308" s="529"/>
      <c r="G308" s="71"/>
    </row>
    <row r="309" spans="3:7" ht="15.75" customHeight="1">
      <c r="C309" s="390"/>
      <c r="E309" s="801"/>
      <c r="F309" s="529"/>
      <c r="G309" s="71"/>
    </row>
    <row r="310" spans="3:7" ht="15.75" customHeight="1">
      <c r="C310" s="390"/>
      <c r="E310" s="801"/>
      <c r="F310" s="529"/>
      <c r="G310" s="71"/>
    </row>
    <row r="311" spans="3:7" ht="15.75" customHeight="1">
      <c r="C311" s="390"/>
      <c r="E311" s="801"/>
      <c r="F311" s="529"/>
      <c r="G311" s="71"/>
    </row>
    <row r="312" spans="3:7" ht="15.75" customHeight="1">
      <c r="C312" s="390"/>
      <c r="E312" s="801"/>
      <c r="F312" s="529"/>
      <c r="G312" s="71"/>
    </row>
    <row r="313" spans="3:7" ht="15.75" customHeight="1">
      <c r="C313" s="390"/>
      <c r="E313" s="801"/>
      <c r="F313" s="529"/>
      <c r="G313" s="71"/>
    </row>
    <row r="314" spans="3:7" ht="15.75" customHeight="1">
      <c r="C314" s="390"/>
      <c r="E314" s="801"/>
      <c r="F314" s="529"/>
      <c r="G314" s="71"/>
    </row>
    <row r="315" spans="3:7" ht="15.75" customHeight="1">
      <c r="C315" s="390"/>
      <c r="E315" s="801"/>
      <c r="F315" s="529"/>
      <c r="G315" s="71"/>
    </row>
    <row r="316" spans="3:7" ht="15.75" customHeight="1">
      <c r="C316" s="390"/>
      <c r="E316" s="801"/>
      <c r="F316" s="529"/>
      <c r="G316" s="71"/>
    </row>
    <row r="317" spans="3:7" ht="15.75" customHeight="1">
      <c r="C317" s="390"/>
      <c r="E317" s="801"/>
      <c r="F317" s="529"/>
      <c r="G317" s="71"/>
    </row>
    <row r="318" spans="3:7" ht="15.75" customHeight="1">
      <c r="C318" s="390"/>
      <c r="E318" s="801"/>
      <c r="F318" s="529"/>
      <c r="G318" s="71"/>
    </row>
    <row r="319" spans="3:7" ht="15.75" customHeight="1">
      <c r="C319" s="390"/>
      <c r="E319" s="801"/>
      <c r="F319" s="529"/>
      <c r="G319" s="71"/>
    </row>
    <row r="320" spans="3:7" ht="15.75" customHeight="1">
      <c r="C320" s="390"/>
      <c r="E320" s="801"/>
      <c r="F320" s="529"/>
      <c r="G320" s="71"/>
    </row>
    <row r="321" spans="3:7" ht="15.75" customHeight="1">
      <c r="C321" s="390"/>
      <c r="E321" s="801"/>
      <c r="F321" s="529"/>
      <c r="G321" s="71"/>
    </row>
    <row r="322" spans="3:7" ht="15.75" customHeight="1">
      <c r="C322" s="390"/>
      <c r="E322" s="801"/>
      <c r="F322" s="529"/>
      <c r="G322" s="71"/>
    </row>
    <row r="323" spans="3:7" ht="15.75" customHeight="1">
      <c r="C323" s="390"/>
      <c r="E323" s="801"/>
      <c r="F323" s="529"/>
      <c r="G323" s="71"/>
    </row>
    <row r="324" spans="3:7" ht="15.75" customHeight="1">
      <c r="C324" s="390"/>
      <c r="E324" s="801"/>
      <c r="F324" s="529"/>
      <c r="G324" s="71"/>
    </row>
    <row r="325" spans="3:7" ht="15.75" customHeight="1">
      <c r="C325" s="390"/>
      <c r="E325" s="801"/>
      <c r="F325" s="529"/>
      <c r="G325" s="71"/>
    </row>
    <row r="326" spans="3:7" ht="15.75" customHeight="1">
      <c r="C326" s="390"/>
      <c r="E326" s="801"/>
      <c r="F326" s="529"/>
      <c r="G326" s="71"/>
    </row>
    <row r="327" spans="3:7" ht="15.75" customHeight="1">
      <c r="C327" s="390"/>
      <c r="E327" s="801"/>
      <c r="F327" s="529"/>
      <c r="G327" s="71"/>
    </row>
    <row r="328" spans="3:7" ht="15.75" customHeight="1">
      <c r="C328" s="390"/>
      <c r="E328" s="801"/>
      <c r="F328" s="529"/>
      <c r="G328" s="71"/>
    </row>
    <row r="329" spans="3:7" ht="15.75" customHeight="1">
      <c r="C329" s="390"/>
      <c r="E329" s="801"/>
      <c r="F329" s="529"/>
      <c r="G329" s="71"/>
    </row>
    <row r="330" spans="3:7" ht="15.75" customHeight="1">
      <c r="C330" s="390"/>
      <c r="E330" s="801"/>
      <c r="F330" s="529"/>
      <c r="G330" s="71"/>
    </row>
    <row r="331" spans="3:7" ht="15.75" customHeight="1">
      <c r="C331" s="390"/>
      <c r="E331" s="801"/>
      <c r="F331" s="529"/>
      <c r="G331" s="71"/>
    </row>
    <row r="332" spans="3:7" ht="15.75" customHeight="1">
      <c r="C332" s="390"/>
      <c r="E332" s="801"/>
      <c r="F332" s="529"/>
      <c r="G332" s="71"/>
    </row>
    <row r="333" spans="3:7" ht="15.75" customHeight="1">
      <c r="C333" s="390"/>
      <c r="E333" s="801"/>
      <c r="F333" s="529"/>
      <c r="G333" s="71"/>
    </row>
    <row r="334" spans="3:7" ht="15.75" customHeight="1">
      <c r="C334" s="390"/>
      <c r="E334" s="801"/>
      <c r="F334" s="529"/>
      <c r="G334" s="71"/>
    </row>
    <row r="335" spans="3:7" ht="15.75" customHeight="1">
      <c r="C335" s="390"/>
      <c r="E335" s="801"/>
      <c r="F335" s="529"/>
      <c r="G335" s="71"/>
    </row>
    <row r="336" spans="3:7" ht="15.75" customHeight="1">
      <c r="C336" s="390"/>
      <c r="E336" s="801"/>
      <c r="F336" s="529"/>
      <c r="G336" s="71"/>
    </row>
    <row r="337" spans="3:7" ht="15.75" customHeight="1">
      <c r="C337" s="390"/>
      <c r="E337" s="801"/>
      <c r="F337" s="529"/>
      <c r="G337" s="71"/>
    </row>
    <row r="338" spans="3:7" ht="15.75" customHeight="1">
      <c r="C338" s="390"/>
      <c r="E338" s="801"/>
      <c r="F338" s="529"/>
      <c r="G338" s="71"/>
    </row>
    <row r="339" spans="3:7" ht="15.75" customHeight="1">
      <c r="C339" s="390"/>
      <c r="E339" s="801"/>
      <c r="F339" s="529"/>
      <c r="G339" s="71"/>
    </row>
    <row r="340" spans="3:7" ht="15.75" customHeight="1">
      <c r="C340" s="390"/>
      <c r="E340" s="801"/>
      <c r="F340" s="529"/>
      <c r="G340" s="71"/>
    </row>
    <row r="341" spans="3:7" ht="15.75" customHeight="1">
      <c r="C341" s="390"/>
      <c r="E341" s="801"/>
      <c r="F341" s="529"/>
      <c r="G341" s="71"/>
    </row>
    <row r="342" spans="3:7" ht="15.75" customHeight="1">
      <c r="C342" s="390"/>
      <c r="E342" s="801"/>
      <c r="F342" s="529"/>
      <c r="G342" s="71"/>
    </row>
    <row r="343" spans="3:7" ht="15.75" customHeight="1">
      <c r="C343" s="390"/>
      <c r="E343" s="801"/>
      <c r="F343" s="529"/>
      <c r="G343" s="71"/>
    </row>
    <row r="344" spans="3:7" ht="15.75" customHeight="1">
      <c r="C344" s="390"/>
      <c r="E344" s="801"/>
      <c r="F344" s="529"/>
      <c r="G344" s="71"/>
    </row>
    <row r="345" spans="3:7" ht="15.75" customHeight="1">
      <c r="C345" s="390"/>
      <c r="E345" s="801"/>
      <c r="F345" s="529"/>
      <c r="G345" s="71"/>
    </row>
    <row r="346" spans="3:7" ht="15.75" customHeight="1">
      <c r="C346" s="390"/>
      <c r="E346" s="801"/>
      <c r="F346" s="529"/>
      <c r="G346" s="71"/>
    </row>
    <row r="347" spans="3:7" ht="15.75" customHeight="1">
      <c r="C347" s="390"/>
      <c r="E347" s="801"/>
      <c r="F347" s="529"/>
      <c r="G347" s="71"/>
    </row>
    <row r="348" spans="3:7" ht="15.75" customHeight="1">
      <c r="C348" s="390"/>
      <c r="E348" s="801"/>
      <c r="F348" s="529"/>
      <c r="G348" s="71"/>
    </row>
    <row r="349" spans="3:7" ht="15.75" customHeight="1">
      <c r="C349" s="390"/>
      <c r="E349" s="801"/>
      <c r="F349" s="529"/>
      <c r="G349" s="71"/>
    </row>
    <row r="350" spans="3:7" ht="15.75" customHeight="1">
      <c r="C350" s="390"/>
      <c r="E350" s="801"/>
      <c r="F350" s="529"/>
      <c r="G350" s="71"/>
    </row>
    <row r="351" spans="3:7" ht="15.75" customHeight="1">
      <c r="C351" s="390"/>
      <c r="E351" s="801"/>
      <c r="F351" s="529"/>
      <c r="G351" s="71"/>
    </row>
    <row r="352" spans="3:7" ht="15.75" customHeight="1">
      <c r="C352" s="390"/>
      <c r="E352" s="801"/>
      <c r="F352" s="529"/>
      <c r="G352" s="71"/>
    </row>
    <row r="353" spans="3:7" ht="15.75" customHeight="1">
      <c r="C353" s="390"/>
      <c r="E353" s="801"/>
      <c r="F353" s="529"/>
      <c r="G353" s="71"/>
    </row>
    <row r="354" spans="3:7" ht="15.75" customHeight="1">
      <c r="C354" s="390"/>
      <c r="E354" s="801"/>
      <c r="F354" s="529"/>
      <c r="G354" s="71"/>
    </row>
    <row r="355" spans="3:7" ht="15.75" customHeight="1">
      <c r="C355" s="390"/>
      <c r="E355" s="801"/>
      <c r="F355" s="529"/>
      <c r="G355" s="71"/>
    </row>
    <row r="356" spans="3:7" ht="15.75" customHeight="1">
      <c r="C356" s="390"/>
      <c r="E356" s="801"/>
      <c r="F356" s="529"/>
      <c r="G356" s="71"/>
    </row>
    <row r="357" spans="3:7" ht="15.75" customHeight="1">
      <c r="C357" s="390"/>
      <c r="E357" s="801"/>
      <c r="F357" s="529"/>
      <c r="G357" s="71"/>
    </row>
    <row r="358" spans="3:7" ht="15.75" customHeight="1">
      <c r="C358" s="390"/>
      <c r="E358" s="801"/>
      <c r="F358" s="529"/>
      <c r="G358" s="71"/>
    </row>
    <row r="359" spans="3:7" ht="15.75" customHeight="1">
      <c r="C359" s="390"/>
      <c r="E359" s="801"/>
      <c r="F359" s="529"/>
      <c r="G359" s="71"/>
    </row>
    <row r="360" spans="3:7" ht="15.75" customHeight="1">
      <c r="C360" s="390"/>
      <c r="E360" s="801"/>
      <c r="F360" s="529"/>
      <c r="G360" s="71"/>
    </row>
    <row r="361" spans="3:7" ht="15.75" customHeight="1">
      <c r="C361" s="390"/>
      <c r="E361" s="801"/>
      <c r="F361" s="529"/>
      <c r="G361" s="71"/>
    </row>
    <row r="362" spans="3:7" ht="15.75" customHeight="1">
      <c r="C362" s="390"/>
      <c r="E362" s="801"/>
      <c r="F362" s="529"/>
      <c r="G362" s="71"/>
    </row>
    <row r="363" spans="3:7" ht="15.75" customHeight="1">
      <c r="C363" s="390"/>
      <c r="E363" s="801"/>
      <c r="F363" s="529"/>
      <c r="G363" s="71"/>
    </row>
    <row r="364" spans="3:7" ht="15.75" customHeight="1">
      <c r="C364" s="390"/>
      <c r="E364" s="801"/>
      <c r="F364" s="529"/>
      <c r="G364" s="71"/>
    </row>
    <row r="365" spans="3:7" ht="15.75" customHeight="1">
      <c r="C365" s="390"/>
      <c r="E365" s="801"/>
      <c r="F365" s="529"/>
      <c r="G365" s="71"/>
    </row>
    <row r="366" spans="3:7" ht="15.75" customHeight="1">
      <c r="C366" s="390"/>
      <c r="E366" s="801"/>
      <c r="F366" s="529"/>
      <c r="G366" s="71"/>
    </row>
    <row r="367" spans="3:7" ht="15.75" customHeight="1">
      <c r="C367" s="390"/>
      <c r="E367" s="801"/>
      <c r="F367" s="529"/>
      <c r="G367" s="71"/>
    </row>
    <row r="368" spans="3:7" ht="15.75" customHeight="1">
      <c r="C368" s="390"/>
      <c r="E368" s="801"/>
      <c r="F368" s="529"/>
      <c r="G368" s="71"/>
    </row>
    <row r="369" spans="3:7" ht="15.75" customHeight="1">
      <c r="C369" s="390"/>
      <c r="E369" s="801"/>
      <c r="F369" s="529"/>
      <c r="G369" s="71"/>
    </row>
    <row r="370" spans="3:7" ht="15.75" customHeight="1">
      <c r="C370" s="390"/>
      <c r="E370" s="801"/>
      <c r="F370" s="529"/>
      <c r="G370" s="71"/>
    </row>
    <row r="371" spans="3:7" ht="15.75" customHeight="1">
      <c r="C371" s="390"/>
      <c r="E371" s="801"/>
      <c r="F371" s="529"/>
      <c r="G371" s="71"/>
    </row>
    <row r="372" spans="3:7" ht="15.75" customHeight="1">
      <c r="C372" s="390"/>
      <c r="E372" s="801"/>
      <c r="F372" s="529"/>
      <c r="G372" s="71"/>
    </row>
    <row r="373" spans="3:7" ht="15.75" customHeight="1">
      <c r="C373" s="390"/>
      <c r="E373" s="801"/>
      <c r="F373" s="529"/>
      <c r="G373" s="71"/>
    </row>
    <row r="374" spans="3:7" ht="15.75" customHeight="1">
      <c r="C374" s="390"/>
      <c r="E374" s="801"/>
      <c r="F374" s="529"/>
      <c r="G374" s="71"/>
    </row>
    <row r="375" spans="3:7" ht="15.75" customHeight="1">
      <c r="C375" s="390"/>
      <c r="E375" s="801"/>
      <c r="F375" s="529"/>
      <c r="G375" s="71"/>
    </row>
    <row r="376" spans="3:7" ht="15.75" customHeight="1">
      <c r="C376" s="390"/>
      <c r="E376" s="801"/>
      <c r="F376" s="529"/>
      <c r="G376" s="71"/>
    </row>
    <row r="377" spans="3:7" ht="15.75" customHeight="1">
      <c r="C377" s="390"/>
      <c r="E377" s="801"/>
      <c r="F377" s="529"/>
      <c r="G377" s="71"/>
    </row>
    <row r="378" spans="3:7" ht="15.75" customHeight="1">
      <c r="C378" s="390"/>
      <c r="E378" s="801"/>
      <c r="F378" s="529"/>
      <c r="G378" s="71"/>
    </row>
    <row r="379" spans="3:7" ht="15.75" customHeight="1">
      <c r="C379" s="390"/>
      <c r="E379" s="801"/>
      <c r="F379" s="529"/>
      <c r="G379" s="71"/>
    </row>
    <row r="380" spans="3:7" ht="15.75" customHeight="1">
      <c r="C380" s="390"/>
      <c r="E380" s="801"/>
      <c r="F380" s="529"/>
      <c r="G380" s="71"/>
    </row>
    <row r="381" spans="3:7" ht="15.75" customHeight="1">
      <c r="C381" s="390"/>
      <c r="E381" s="801"/>
      <c r="F381" s="529"/>
      <c r="G381" s="71"/>
    </row>
    <row r="382" spans="3:7" ht="15.75" customHeight="1">
      <c r="C382" s="390"/>
      <c r="E382" s="801"/>
      <c r="F382" s="529"/>
      <c r="G382" s="71"/>
    </row>
    <row r="383" spans="3:7" ht="15.75" customHeight="1">
      <c r="C383" s="390"/>
      <c r="E383" s="801"/>
      <c r="F383" s="529"/>
      <c r="G383" s="71"/>
    </row>
    <row r="384" spans="3:7" ht="15.75" customHeight="1">
      <c r="C384" s="390"/>
      <c r="E384" s="801"/>
      <c r="F384" s="529"/>
      <c r="G384" s="71"/>
    </row>
    <row r="385" spans="3:7" ht="15.75" customHeight="1">
      <c r="C385" s="390"/>
      <c r="E385" s="801"/>
      <c r="F385" s="529"/>
      <c r="G385" s="71"/>
    </row>
    <row r="386" spans="3:7" ht="15.75" customHeight="1">
      <c r="C386" s="390"/>
      <c r="E386" s="801"/>
      <c r="F386" s="529"/>
      <c r="G386" s="71"/>
    </row>
    <row r="387" spans="3:7" ht="15.75" customHeight="1">
      <c r="C387" s="390"/>
      <c r="E387" s="801"/>
      <c r="F387" s="529"/>
      <c r="G387" s="71"/>
    </row>
    <row r="388" spans="3:7" ht="15.75" customHeight="1">
      <c r="C388" s="390"/>
      <c r="E388" s="801"/>
      <c r="F388" s="529"/>
      <c r="G388" s="71"/>
    </row>
    <row r="389" spans="3:7" ht="15.75" customHeight="1">
      <c r="C389" s="390"/>
      <c r="E389" s="801"/>
      <c r="F389" s="529"/>
      <c r="G389" s="71"/>
    </row>
    <row r="390" spans="3:7" ht="15.75" customHeight="1">
      <c r="C390" s="390"/>
      <c r="E390" s="801"/>
      <c r="F390" s="529"/>
      <c r="G390" s="71"/>
    </row>
    <row r="391" spans="3:7" ht="15.75" customHeight="1">
      <c r="C391" s="390"/>
      <c r="E391" s="801"/>
      <c r="F391" s="529"/>
      <c r="G391" s="71"/>
    </row>
    <row r="392" spans="3:7" ht="15.75" customHeight="1">
      <c r="C392" s="390"/>
      <c r="E392" s="801"/>
      <c r="F392" s="529"/>
      <c r="G392" s="71"/>
    </row>
    <row r="393" spans="3:7" ht="15.75" customHeight="1">
      <c r="C393" s="390"/>
      <c r="E393" s="801"/>
      <c r="F393" s="529"/>
      <c r="G393" s="71"/>
    </row>
    <row r="394" spans="3:7" ht="15.75" customHeight="1">
      <c r="C394" s="390"/>
      <c r="E394" s="801"/>
      <c r="F394" s="529"/>
      <c r="G394" s="71"/>
    </row>
    <row r="395" spans="3:7" ht="15.75" customHeight="1">
      <c r="C395" s="390"/>
      <c r="E395" s="801"/>
      <c r="F395" s="529"/>
      <c r="G395" s="71"/>
    </row>
    <row r="396" spans="3:7" ht="15.75" customHeight="1">
      <c r="C396" s="390"/>
      <c r="E396" s="801"/>
      <c r="F396" s="529"/>
      <c r="G396" s="71"/>
    </row>
    <row r="397" spans="3:7" ht="15.75" customHeight="1">
      <c r="C397" s="390"/>
      <c r="E397" s="801"/>
      <c r="F397" s="529"/>
      <c r="G397" s="71"/>
    </row>
    <row r="398" spans="3:7" ht="15.75" customHeight="1">
      <c r="C398" s="390"/>
      <c r="E398" s="801"/>
      <c r="F398" s="529"/>
      <c r="G398" s="71"/>
    </row>
    <row r="399" spans="3:7" ht="15.75" customHeight="1">
      <c r="C399" s="390"/>
      <c r="E399" s="801"/>
      <c r="F399" s="529"/>
      <c r="G399" s="71"/>
    </row>
    <row r="400" spans="3:7" ht="15.75" customHeight="1">
      <c r="C400" s="390"/>
      <c r="E400" s="801"/>
      <c r="F400" s="529"/>
      <c r="G400" s="71"/>
    </row>
    <row r="401" spans="3:7" ht="15.75" customHeight="1">
      <c r="C401" s="390"/>
      <c r="E401" s="801"/>
      <c r="F401" s="529"/>
      <c r="G401" s="71"/>
    </row>
    <row r="402" spans="3:7" ht="15.75" customHeight="1">
      <c r="C402" s="390"/>
      <c r="E402" s="801"/>
      <c r="F402" s="529"/>
      <c r="G402" s="71"/>
    </row>
    <row r="403" spans="3:7" ht="15.75" customHeight="1">
      <c r="C403" s="390"/>
      <c r="E403" s="801"/>
      <c r="F403" s="529"/>
      <c r="G403" s="71"/>
    </row>
    <row r="404" spans="3:7" ht="15.75" customHeight="1">
      <c r="C404" s="390"/>
      <c r="E404" s="801"/>
      <c r="F404" s="529"/>
      <c r="G404" s="71"/>
    </row>
    <row r="405" spans="3:7" ht="15.75" customHeight="1">
      <c r="C405" s="390"/>
      <c r="E405" s="801"/>
      <c r="F405" s="529"/>
      <c r="G405" s="71"/>
    </row>
    <row r="406" spans="3:7" ht="15.75" customHeight="1">
      <c r="C406" s="390"/>
      <c r="E406" s="801"/>
      <c r="F406" s="529"/>
      <c r="G406" s="71"/>
    </row>
    <row r="407" spans="3:7" ht="15.75" customHeight="1">
      <c r="C407" s="390"/>
      <c r="E407" s="801"/>
      <c r="F407" s="529"/>
      <c r="G407" s="71"/>
    </row>
    <row r="408" spans="3:7" ht="15.75" customHeight="1">
      <c r="C408" s="390"/>
      <c r="E408" s="801"/>
      <c r="F408" s="529"/>
      <c r="G408" s="71"/>
    </row>
    <row r="409" spans="3:7" ht="15.75" customHeight="1">
      <c r="C409" s="390"/>
      <c r="E409" s="801"/>
      <c r="F409" s="529"/>
      <c r="G409" s="71"/>
    </row>
    <row r="410" spans="3:7" ht="15.75" customHeight="1">
      <c r="C410" s="390"/>
      <c r="E410" s="801"/>
      <c r="F410" s="529"/>
      <c r="G410" s="71"/>
    </row>
    <row r="411" spans="3:7" ht="15.75" customHeight="1">
      <c r="C411" s="390"/>
      <c r="E411" s="801"/>
      <c r="F411" s="529"/>
      <c r="G411" s="71"/>
    </row>
    <row r="412" spans="3:7" ht="15.75" customHeight="1">
      <c r="C412" s="390"/>
      <c r="E412" s="801"/>
      <c r="F412" s="529"/>
      <c r="G412" s="71"/>
    </row>
    <row r="413" spans="3:7" ht="15.75" customHeight="1">
      <c r="C413" s="390"/>
      <c r="E413" s="801"/>
      <c r="F413" s="529"/>
      <c r="G413" s="71"/>
    </row>
    <row r="414" spans="3:7" ht="15.75" customHeight="1">
      <c r="C414" s="390"/>
      <c r="E414" s="801"/>
      <c r="F414" s="529"/>
      <c r="G414" s="71"/>
    </row>
    <row r="415" spans="3:7" ht="15.75" customHeight="1">
      <c r="C415" s="390"/>
      <c r="E415" s="801"/>
      <c r="F415" s="529"/>
      <c r="G415" s="71"/>
    </row>
    <row r="416" spans="3:7" ht="15.75" customHeight="1">
      <c r="C416" s="390"/>
      <c r="E416" s="801"/>
      <c r="F416" s="529"/>
      <c r="G416" s="71"/>
    </row>
    <row r="417" spans="3:7" ht="15.75" customHeight="1">
      <c r="C417" s="390"/>
      <c r="E417" s="801"/>
      <c r="F417" s="529"/>
      <c r="G417" s="71"/>
    </row>
    <row r="418" spans="3:7" ht="15.75" customHeight="1">
      <c r="C418" s="390"/>
      <c r="E418" s="801"/>
      <c r="F418" s="529"/>
      <c r="G418" s="71"/>
    </row>
    <row r="419" spans="3:7" ht="15.75" customHeight="1">
      <c r="C419" s="390"/>
      <c r="E419" s="801"/>
      <c r="F419" s="529"/>
      <c r="G419" s="71"/>
    </row>
    <row r="420" spans="3:7" ht="15.75" customHeight="1">
      <c r="C420" s="390"/>
      <c r="E420" s="801"/>
      <c r="F420" s="529"/>
      <c r="G420" s="71"/>
    </row>
    <row r="421" spans="3:7" ht="15.75" customHeight="1">
      <c r="C421" s="390"/>
      <c r="E421" s="801"/>
      <c r="F421" s="529"/>
      <c r="G421" s="71"/>
    </row>
    <row r="422" spans="3:7" ht="15.75" customHeight="1">
      <c r="C422" s="390"/>
      <c r="E422" s="801"/>
      <c r="F422" s="529"/>
      <c r="G422" s="71"/>
    </row>
    <row r="423" spans="3:7" ht="15.75" customHeight="1">
      <c r="C423" s="390"/>
      <c r="E423" s="801"/>
      <c r="F423" s="529"/>
      <c r="G423" s="71"/>
    </row>
    <row r="424" spans="3:7" ht="15.75" customHeight="1">
      <c r="C424" s="390"/>
      <c r="E424" s="801"/>
      <c r="F424" s="529"/>
      <c r="G424" s="71"/>
    </row>
    <row r="425" spans="3:7" ht="15.75" customHeight="1">
      <c r="C425" s="390"/>
      <c r="E425" s="801"/>
      <c r="F425" s="529"/>
      <c r="G425" s="71"/>
    </row>
    <row r="426" spans="3:7" ht="15.75" customHeight="1">
      <c r="C426" s="390"/>
      <c r="E426" s="801"/>
      <c r="F426" s="529"/>
      <c r="G426" s="71"/>
    </row>
    <row r="427" spans="3:7" ht="15.75" customHeight="1">
      <c r="C427" s="390"/>
      <c r="E427" s="801"/>
      <c r="F427" s="529"/>
      <c r="G427" s="71"/>
    </row>
    <row r="428" spans="3:7" ht="15.75" customHeight="1">
      <c r="C428" s="390"/>
      <c r="E428" s="801"/>
      <c r="F428" s="529"/>
      <c r="G428" s="71"/>
    </row>
    <row r="429" spans="3:7" ht="15.75" customHeight="1">
      <c r="C429" s="390"/>
      <c r="E429" s="801"/>
      <c r="F429" s="529"/>
      <c r="G429" s="71"/>
    </row>
    <row r="430" spans="3:7" ht="15.75" customHeight="1">
      <c r="C430" s="390"/>
      <c r="E430" s="801"/>
      <c r="F430" s="529"/>
      <c r="G430" s="71"/>
    </row>
    <row r="431" spans="3:7" ht="15.75" customHeight="1">
      <c r="C431" s="390"/>
      <c r="E431" s="801"/>
      <c r="F431" s="529"/>
      <c r="G431" s="71"/>
    </row>
    <row r="432" spans="3:7" ht="15.75" customHeight="1">
      <c r="C432" s="390"/>
      <c r="E432" s="801"/>
      <c r="F432" s="529"/>
      <c r="G432" s="71"/>
    </row>
    <row r="433" spans="3:7" ht="15.75" customHeight="1">
      <c r="C433" s="390"/>
      <c r="E433" s="801"/>
      <c r="F433" s="529"/>
      <c r="G433" s="71"/>
    </row>
    <row r="434" spans="3:7" ht="15.75" customHeight="1">
      <c r="C434" s="390"/>
      <c r="E434" s="801"/>
      <c r="F434" s="529"/>
      <c r="G434" s="71"/>
    </row>
    <row r="435" spans="3:7" ht="15.75" customHeight="1">
      <c r="C435" s="390"/>
      <c r="E435" s="801"/>
      <c r="F435" s="529"/>
      <c r="G435" s="71"/>
    </row>
    <row r="436" spans="3:7" ht="15.75" customHeight="1">
      <c r="C436" s="390"/>
      <c r="E436" s="801"/>
      <c r="F436" s="529"/>
      <c r="G436" s="71"/>
    </row>
    <row r="437" spans="3:7" ht="15.75" customHeight="1">
      <c r="C437" s="390"/>
      <c r="E437" s="801"/>
      <c r="F437" s="529"/>
      <c r="G437" s="71"/>
    </row>
    <row r="438" spans="3:7" ht="15.75" customHeight="1">
      <c r="C438" s="390"/>
      <c r="E438" s="801"/>
      <c r="F438" s="529"/>
      <c r="G438" s="71"/>
    </row>
    <row r="439" spans="3:7" ht="15.75" customHeight="1">
      <c r="C439" s="390"/>
      <c r="E439" s="801"/>
      <c r="F439" s="529"/>
      <c r="G439" s="71"/>
    </row>
    <row r="440" spans="3:7" ht="15.75" customHeight="1">
      <c r="C440" s="390"/>
      <c r="E440" s="801"/>
      <c r="F440" s="529"/>
      <c r="G440" s="71"/>
    </row>
    <row r="441" spans="3:7" ht="15.75" customHeight="1">
      <c r="C441" s="390"/>
      <c r="E441" s="801"/>
      <c r="F441" s="529"/>
      <c r="G441" s="71"/>
    </row>
    <row r="442" spans="3:7" ht="15.75" customHeight="1">
      <c r="C442" s="390"/>
      <c r="E442" s="801"/>
      <c r="F442" s="529"/>
      <c r="G442" s="71"/>
    </row>
    <row r="443" spans="3:7" ht="15.75" customHeight="1">
      <c r="C443" s="390"/>
      <c r="E443" s="801"/>
      <c r="F443" s="529"/>
      <c r="G443" s="71"/>
    </row>
    <row r="444" spans="3:7" ht="15.75" customHeight="1">
      <c r="C444" s="390"/>
      <c r="E444" s="801"/>
      <c r="F444" s="529"/>
      <c r="G444" s="71"/>
    </row>
    <row r="445" spans="3:7" ht="15.75" customHeight="1">
      <c r="C445" s="390"/>
      <c r="E445" s="801"/>
      <c r="F445" s="529"/>
      <c r="G445" s="71"/>
    </row>
    <row r="446" spans="3:7" ht="15.75" customHeight="1">
      <c r="C446" s="390"/>
      <c r="E446" s="801"/>
      <c r="F446" s="529"/>
      <c r="G446" s="71"/>
    </row>
    <row r="447" spans="3:7" ht="15.75" customHeight="1">
      <c r="C447" s="390"/>
      <c r="E447" s="801"/>
      <c r="F447" s="529"/>
      <c r="G447" s="71"/>
    </row>
    <row r="448" spans="3:7" ht="15.75" customHeight="1">
      <c r="C448" s="390"/>
      <c r="E448" s="801"/>
      <c r="F448" s="529"/>
      <c r="G448" s="71"/>
    </row>
    <row r="449" spans="3:7" ht="15.75" customHeight="1">
      <c r="C449" s="390"/>
      <c r="E449" s="801"/>
      <c r="F449" s="529"/>
      <c r="G449" s="71"/>
    </row>
    <row r="450" spans="3:7" ht="15.75" customHeight="1">
      <c r="C450" s="390"/>
      <c r="E450" s="801"/>
      <c r="F450" s="529"/>
      <c r="G450" s="71"/>
    </row>
    <row r="451" spans="3:7" ht="15.75" customHeight="1">
      <c r="C451" s="390"/>
      <c r="E451" s="801"/>
      <c r="F451" s="529"/>
      <c r="G451" s="71"/>
    </row>
    <row r="452" spans="3:7" ht="15.75" customHeight="1">
      <c r="C452" s="390"/>
      <c r="E452" s="801"/>
      <c r="F452" s="529"/>
      <c r="G452" s="71"/>
    </row>
    <row r="453" spans="3:7" ht="15.75" customHeight="1">
      <c r="C453" s="390"/>
      <c r="E453" s="801"/>
      <c r="F453" s="529"/>
      <c r="G453" s="71"/>
    </row>
    <row r="454" spans="3:7" ht="15.75" customHeight="1">
      <c r="C454" s="390"/>
      <c r="E454" s="801"/>
      <c r="F454" s="529"/>
      <c r="G454" s="71"/>
    </row>
    <row r="455" spans="3:7" ht="15.75" customHeight="1">
      <c r="C455" s="390"/>
      <c r="E455" s="801"/>
      <c r="F455" s="529"/>
      <c r="G455" s="71"/>
    </row>
    <row r="456" spans="3:7" ht="15.75" customHeight="1">
      <c r="C456" s="390"/>
      <c r="E456" s="801"/>
      <c r="F456" s="529"/>
      <c r="G456" s="71"/>
    </row>
    <row r="457" spans="3:7" ht="15.75" customHeight="1">
      <c r="C457" s="390"/>
      <c r="E457" s="801"/>
      <c r="F457" s="529"/>
      <c r="G457" s="71"/>
    </row>
    <row r="458" spans="3:7" ht="15.75" customHeight="1">
      <c r="C458" s="390"/>
      <c r="E458" s="801"/>
      <c r="F458" s="529"/>
      <c r="G458" s="71"/>
    </row>
    <row r="459" spans="3:7" ht="15.75" customHeight="1">
      <c r="C459" s="390"/>
      <c r="E459" s="801"/>
      <c r="F459" s="529"/>
      <c r="G459" s="71"/>
    </row>
    <row r="460" spans="3:7" ht="15.75" customHeight="1">
      <c r="C460" s="390"/>
      <c r="E460" s="801"/>
      <c r="F460" s="529"/>
      <c r="G460" s="71"/>
    </row>
    <row r="461" spans="3:7" ht="15.75" customHeight="1">
      <c r="C461" s="390"/>
      <c r="E461" s="801"/>
      <c r="F461" s="529"/>
      <c r="G461" s="71"/>
    </row>
    <row r="462" spans="3:7" ht="15.75" customHeight="1">
      <c r="C462" s="390"/>
      <c r="E462" s="801"/>
      <c r="F462" s="529"/>
      <c r="G462" s="71"/>
    </row>
    <row r="463" spans="3:7" ht="15.75" customHeight="1">
      <c r="C463" s="390"/>
      <c r="E463" s="801"/>
      <c r="F463" s="529"/>
      <c r="G463" s="71"/>
    </row>
    <row r="464" spans="3:7" ht="15.75" customHeight="1">
      <c r="C464" s="390"/>
      <c r="E464" s="801"/>
      <c r="F464" s="529"/>
      <c r="G464" s="71"/>
    </row>
    <row r="465" spans="3:7" ht="15.75" customHeight="1">
      <c r="C465" s="390"/>
      <c r="E465" s="801"/>
      <c r="F465" s="529"/>
      <c r="G465" s="71"/>
    </row>
    <row r="466" spans="3:7" ht="15.75" customHeight="1">
      <c r="C466" s="390"/>
      <c r="E466" s="801"/>
      <c r="F466" s="529"/>
      <c r="G466" s="71"/>
    </row>
    <row r="467" spans="3:7" ht="15.75" customHeight="1">
      <c r="C467" s="390"/>
      <c r="E467" s="801"/>
      <c r="F467" s="529"/>
      <c r="G467" s="71"/>
    </row>
    <row r="468" spans="3:7" ht="15.75" customHeight="1">
      <c r="C468" s="390"/>
      <c r="E468" s="801"/>
      <c r="F468" s="529"/>
      <c r="G468" s="71"/>
    </row>
    <row r="469" spans="3:7" ht="15.75" customHeight="1">
      <c r="C469" s="390"/>
      <c r="E469" s="801"/>
      <c r="F469" s="529"/>
      <c r="G469" s="71"/>
    </row>
    <row r="470" spans="3:7" ht="15.75" customHeight="1">
      <c r="C470" s="390"/>
      <c r="E470" s="801"/>
      <c r="F470" s="529"/>
      <c r="G470" s="71"/>
    </row>
    <row r="471" spans="3:7" ht="15.75" customHeight="1">
      <c r="C471" s="390"/>
      <c r="E471" s="801"/>
      <c r="F471" s="529"/>
      <c r="G471" s="71"/>
    </row>
    <row r="472" spans="3:7" ht="15.75" customHeight="1">
      <c r="C472" s="390"/>
      <c r="E472" s="801"/>
      <c r="F472" s="529"/>
      <c r="G472" s="71"/>
    </row>
    <row r="473" spans="3:7" ht="15.75" customHeight="1">
      <c r="C473" s="390"/>
      <c r="E473" s="801"/>
      <c r="F473" s="529"/>
      <c r="G473" s="71"/>
    </row>
    <row r="474" spans="3:7" ht="15.75" customHeight="1">
      <c r="C474" s="390"/>
      <c r="E474" s="801"/>
      <c r="F474" s="529"/>
      <c r="G474" s="71"/>
    </row>
    <row r="475" spans="3:7" ht="15.75" customHeight="1">
      <c r="C475" s="390"/>
      <c r="E475" s="801"/>
      <c r="F475" s="529"/>
      <c r="G475" s="71"/>
    </row>
    <row r="476" spans="3:7" ht="15.75" customHeight="1">
      <c r="C476" s="390"/>
      <c r="E476" s="801"/>
      <c r="F476" s="529"/>
      <c r="G476" s="71"/>
    </row>
    <row r="477" spans="3:7" ht="15.75" customHeight="1">
      <c r="C477" s="390"/>
      <c r="E477" s="801"/>
      <c r="F477" s="529"/>
      <c r="G477" s="71"/>
    </row>
    <row r="478" spans="3:7" ht="15.75" customHeight="1">
      <c r="C478" s="390"/>
      <c r="E478" s="801"/>
      <c r="F478" s="529"/>
      <c r="G478" s="71"/>
    </row>
    <row r="479" spans="3:7" ht="15.75" customHeight="1">
      <c r="C479" s="390"/>
      <c r="E479" s="801"/>
      <c r="F479" s="529"/>
      <c r="G479" s="71"/>
    </row>
    <row r="480" spans="3:7" ht="15.75" customHeight="1">
      <c r="C480" s="390"/>
      <c r="E480" s="801"/>
      <c r="F480" s="529"/>
      <c r="G480" s="71"/>
    </row>
    <row r="481" spans="3:7" ht="15.75" customHeight="1">
      <c r="C481" s="390"/>
      <c r="E481" s="801"/>
      <c r="F481" s="529"/>
      <c r="G481" s="71"/>
    </row>
    <row r="482" spans="3:7" ht="15.75" customHeight="1">
      <c r="C482" s="390"/>
      <c r="E482" s="801"/>
      <c r="F482" s="529"/>
      <c r="G482" s="71"/>
    </row>
    <row r="483" spans="3:7" ht="15.75" customHeight="1">
      <c r="C483" s="390"/>
      <c r="E483" s="801"/>
      <c r="F483" s="529"/>
      <c r="G483" s="71"/>
    </row>
    <row r="484" spans="3:7" ht="15.75" customHeight="1">
      <c r="C484" s="390"/>
      <c r="E484" s="801"/>
      <c r="F484" s="529"/>
      <c r="G484" s="71"/>
    </row>
    <row r="485" spans="3:7" ht="15.75" customHeight="1">
      <c r="C485" s="390"/>
      <c r="E485" s="801"/>
      <c r="F485" s="529"/>
      <c r="G485" s="71"/>
    </row>
    <row r="486" spans="3:7" ht="15.75" customHeight="1">
      <c r="C486" s="390"/>
      <c r="E486" s="801"/>
      <c r="F486" s="529"/>
      <c r="G486" s="71"/>
    </row>
    <row r="487" spans="3:7" ht="15.75" customHeight="1">
      <c r="C487" s="390"/>
      <c r="E487" s="801"/>
      <c r="F487" s="529"/>
      <c r="G487" s="71"/>
    </row>
    <row r="488" spans="3:7" ht="15.75" customHeight="1">
      <c r="C488" s="390"/>
      <c r="E488" s="801"/>
      <c r="F488" s="529"/>
      <c r="G488" s="71"/>
    </row>
    <row r="489" spans="3:7" ht="15.75" customHeight="1">
      <c r="C489" s="390"/>
      <c r="E489" s="801"/>
      <c r="F489" s="529"/>
      <c r="G489" s="71"/>
    </row>
    <row r="490" spans="3:7" ht="15.75" customHeight="1">
      <c r="C490" s="390"/>
      <c r="E490" s="801"/>
      <c r="F490" s="529"/>
      <c r="G490" s="71"/>
    </row>
    <row r="491" spans="3:7" ht="15.75" customHeight="1">
      <c r="C491" s="390"/>
      <c r="E491" s="801"/>
      <c r="F491" s="529"/>
      <c r="G491" s="71"/>
    </row>
    <row r="492" spans="3:7" ht="15.75" customHeight="1">
      <c r="C492" s="390"/>
      <c r="E492" s="801"/>
      <c r="F492" s="529"/>
      <c r="G492" s="71"/>
    </row>
    <row r="493" spans="3:7" ht="15.75" customHeight="1">
      <c r="C493" s="390"/>
      <c r="E493" s="801"/>
      <c r="F493" s="529"/>
      <c r="G493" s="71"/>
    </row>
    <row r="494" spans="3:7" ht="15.75" customHeight="1">
      <c r="C494" s="390"/>
      <c r="E494" s="801"/>
      <c r="F494" s="529"/>
      <c r="G494" s="71"/>
    </row>
    <row r="495" spans="3:7" ht="15.75" customHeight="1">
      <c r="C495" s="390"/>
      <c r="E495" s="801"/>
      <c r="F495" s="529"/>
      <c r="G495" s="71"/>
    </row>
    <row r="496" spans="3:7" ht="15.75" customHeight="1">
      <c r="C496" s="390"/>
      <c r="E496" s="801"/>
      <c r="F496" s="529"/>
      <c r="G496" s="71"/>
    </row>
    <row r="497" spans="3:7" ht="15.75" customHeight="1">
      <c r="C497" s="390"/>
      <c r="E497" s="801"/>
      <c r="F497" s="529"/>
      <c r="G497" s="71"/>
    </row>
    <row r="498" spans="3:7" ht="15.75" customHeight="1">
      <c r="C498" s="390"/>
      <c r="E498" s="801"/>
      <c r="F498" s="529"/>
      <c r="G498" s="71"/>
    </row>
    <row r="499" spans="3:7" ht="15.75" customHeight="1">
      <c r="C499" s="390"/>
      <c r="E499" s="801"/>
      <c r="F499" s="529"/>
      <c r="G499" s="71"/>
    </row>
    <row r="500" spans="3:7" ht="15.75" customHeight="1">
      <c r="C500" s="390"/>
      <c r="E500" s="801"/>
      <c r="F500" s="529"/>
      <c r="G500" s="71"/>
    </row>
    <row r="501" spans="3:7" ht="15.75" customHeight="1">
      <c r="C501" s="390"/>
      <c r="E501" s="801"/>
      <c r="F501" s="529"/>
      <c r="G501" s="71"/>
    </row>
    <row r="502" spans="3:7" ht="15.75" customHeight="1">
      <c r="C502" s="390"/>
      <c r="E502" s="801"/>
      <c r="F502" s="529"/>
      <c r="G502" s="71"/>
    </row>
    <row r="503" spans="3:7" ht="15.75" customHeight="1">
      <c r="C503" s="390"/>
      <c r="E503" s="801"/>
      <c r="F503" s="529"/>
      <c r="G503" s="71"/>
    </row>
    <row r="504" spans="3:7" ht="15.75" customHeight="1">
      <c r="C504" s="390"/>
      <c r="E504" s="801"/>
      <c r="F504" s="529"/>
      <c r="G504" s="71"/>
    </row>
    <row r="505" spans="3:7" ht="15.75" customHeight="1">
      <c r="C505" s="390"/>
      <c r="E505" s="801"/>
      <c r="F505" s="529"/>
      <c r="G505" s="71"/>
    </row>
    <row r="506" spans="3:7" ht="15.75" customHeight="1">
      <c r="C506" s="390"/>
      <c r="E506" s="801"/>
      <c r="F506" s="529"/>
      <c r="G506" s="71"/>
    </row>
    <row r="507" spans="3:7" ht="15.75" customHeight="1">
      <c r="C507" s="390"/>
      <c r="E507" s="801"/>
      <c r="F507" s="529"/>
      <c r="G507" s="71"/>
    </row>
    <row r="508" spans="3:7" ht="15.75" customHeight="1">
      <c r="C508" s="390"/>
      <c r="E508" s="801"/>
      <c r="F508" s="529"/>
      <c r="G508" s="71"/>
    </row>
    <row r="509" spans="3:7" ht="15.75" customHeight="1">
      <c r="C509" s="390"/>
      <c r="E509" s="801"/>
      <c r="F509" s="529"/>
      <c r="G509" s="71"/>
    </row>
    <row r="510" spans="3:7" ht="15.75" customHeight="1">
      <c r="C510" s="390"/>
      <c r="E510" s="801"/>
      <c r="F510" s="529"/>
      <c r="G510" s="71"/>
    </row>
    <row r="511" spans="3:7" ht="15.75" customHeight="1">
      <c r="C511" s="390"/>
      <c r="E511" s="801"/>
      <c r="F511" s="529"/>
      <c r="G511" s="71"/>
    </row>
    <row r="512" spans="3:7" ht="15.75" customHeight="1">
      <c r="C512" s="390"/>
      <c r="E512" s="801"/>
      <c r="F512" s="529"/>
      <c r="G512" s="71"/>
    </row>
    <row r="513" spans="3:7" ht="15.75" customHeight="1">
      <c r="C513" s="390"/>
      <c r="E513" s="801"/>
      <c r="F513" s="529"/>
      <c r="G513" s="71"/>
    </row>
    <row r="514" spans="3:7" ht="15.75" customHeight="1">
      <c r="C514" s="390"/>
      <c r="E514" s="801"/>
      <c r="F514" s="529"/>
      <c r="G514" s="71"/>
    </row>
    <row r="515" spans="3:7" ht="15.75" customHeight="1">
      <c r="C515" s="390"/>
      <c r="E515" s="801"/>
      <c r="F515" s="529"/>
      <c r="G515" s="71"/>
    </row>
    <row r="516" spans="3:7" ht="15.75" customHeight="1">
      <c r="C516" s="390"/>
      <c r="E516" s="801"/>
      <c r="F516" s="529"/>
      <c r="G516" s="71"/>
    </row>
    <row r="517" spans="3:7" ht="15.75" customHeight="1">
      <c r="C517" s="390"/>
      <c r="E517" s="801"/>
      <c r="F517" s="529"/>
      <c r="G517" s="71"/>
    </row>
    <row r="518" spans="3:7" ht="15.75" customHeight="1">
      <c r="C518" s="390"/>
      <c r="E518" s="801"/>
      <c r="F518" s="529"/>
      <c r="G518" s="71"/>
    </row>
    <row r="519" spans="3:7" ht="15.75" customHeight="1">
      <c r="C519" s="390"/>
      <c r="E519" s="801"/>
      <c r="F519" s="529"/>
      <c r="G519" s="71"/>
    </row>
    <row r="520" spans="3:7" ht="15.75" customHeight="1">
      <c r="C520" s="390"/>
      <c r="E520" s="801"/>
      <c r="F520" s="529"/>
      <c r="G520" s="71"/>
    </row>
    <row r="521" spans="3:7" ht="15.75" customHeight="1">
      <c r="C521" s="390"/>
      <c r="E521" s="801"/>
      <c r="F521" s="529"/>
      <c r="G521" s="71"/>
    </row>
    <row r="522" spans="3:7" ht="15.75" customHeight="1">
      <c r="C522" s="390"/>
      <c r="E522" s="801"/>
      <c r="F522" s="529"/>
      <c r="G522" s="71"/>
    </row>
    <row r="523" spans="3:7" ht="15.75" customHeight="1">
      <c r="C523" s="390"/>
      <c r="E523" s="801"/>
      <c r="F523" s="529"/>
      <c r="G523" s="71"/>
    </row>
    <row r="524" spans="3:7" ht="15.75" customHeight="1">
      <c r="C524" s="390"/>
      <c r="E524" s="801"/>
      <c r="F524" s="529"/>
      <c r="G524" s="71"/>
    </row>
    <row r="525" spans="3:7" ht="15.75" customHeight="1">
      <c r="C525" s="390"/>
      <c r="E525" s="801"/>
      <c r="F525" s="529"/>
      <c r="G525" s="71"/>
    </row>
    <row r="526" spans="3:7" ht="15.75" customHeight="1">
      <c r="C526" s="390"/>
      <c r="E526" s="801"/>
      <c r="F526" s="529"/>
      <c r="G526" s="71"/>
    </row>
    <row r="527" spans="3:7" ht="15.75" customHeight="1">
      <c r="C527" s="390"/>
      <c r="E527" s="801"/>
      <c r="F527" s="529"/>
      <c r="G527" s="71"/>
    </row>
    <row r="528" spans="3:7" ht="15.75" customHeight="1">
      <c r="C528" s="390"/>
      <c r="E528" s="801"/>
      <c r="F528" s="529"/>
      <c r="G528" s="71"/>
    </row>
    <row r="529" spans="3:7" ht="15.75" customHeight="1">
      <c r="C529" s="390"/>
      <c r="E529" s="801"/>
      <c r="F529" s="529"/>
      <c r="G529" s="71"/>
    </row>
    <row r="530" spans="3:7" ht="15.75" customHeight="1">
      <c r="C530" s="390"/>
      <c r="E530" s="801"/>
      <c r="F530" s="529"/>
      <c r="G530" s="71"/>
    </row>
    <row r="531" spans="3:7" ht="15.75" customHeight="1">
      <c r="C531" s="390"/>
      <c r="E531" s="801"/>
      <c r="F531" s="529"/>
      <c r="G531" s="71"/>
    </row>
    <row r="532" spans="3:7" ht="15.75" customHeight="1">
      <c r="C532" s="390"/>
      <c r="E532" s="801"/>
      <c r="F532" s="529"/>
      <c r="G532" s="71"/>
    </row>
    <row r="533" spans="3:7" ht="15.75" customHeight="1">
      <c r="C533" s="390"/>
      <c r="E533" s="801"/>
      <c r="F533" s="529"/>
      <c r="G533" s="71"/>
    </row>
    <row r="534" spans="3:7" ht="15.75" customHeight="1">
      <c r="C534" s="390"/>
      <c r="E534" s="801"/>
      <c r="F534" s="529"/>
      <c r="G534" s="71"/>
    </row>
    <row r="535" spans="3:7" ht="15.75" customHeight="1">
      <c r="C535" s="390"/>
      <c r="E535" s="801"/>
      <c r="F535" s="529"/>
      <c r="G535" s="71"/>
    </row>
    <row r="536" spans="3:7" ht="15.75" customHeight="1">
      <c r="C536" s="390"/>
      <c r="E536" s="801"/>
      <c r="F536" s="529"/>
      <c r="G536" s="71"/>
    </row>
    <row r="537" spans="3:7" ht="15.75" customHeight="1">
      <c r="C537" s="390"/>
      <c r="E537" s="801"/>
      <c r="F537" s="529"/>
      <c r="G537" s="71"/>
    </row>
    <row r="538" spans="3:7" ht="15.75" customHeight="1">
      <c r="C538" s="390"/>
      <c r="E538" s="801"/>
      <c r="F538" s="529"/>
      <c r="G538" s="71"/>
    </row>
    <row r="539" spans="3:7" ht="15.75" customHeight="1">
      <c r="C539" s="390"/>
      <c r="E539" s="801"/>
      <c r="F539" s="529"/>
      <c r="G539" s="71"/>
    </row>
    <row r="540" spans="3:7" ht="15.75" customHeight="1">
      <c r="C540" s="390"/>
      <c r="E540" s="801"/>
      <c r="F540" s="529"/>
      <c r="G540" s="71"/>
    </row>
    <row r="541" spans="3:7" ht="15.75" customHeight="1">
      <c r="C541" s="390"/>
      <c r="E541" s="801"/>
      <c r="F541" s="529"/>
      <c r="G541" s="71"/>
    </row>
    <row r="542" spans="3:7" ht="15.75" customHeight="1">
      <c r="C542" s="390"/>
      <c r="E542" s="801"/>
      <c r="F542" s="529"/>
      <c r="G542" s="71"/>
    </row>
    <row r="543" spans="3:7" ht="15.75" customHeight="1">
      <c r="C543" s="390"/>
      <c r="E543" s="801"/>
      <c r="F543" s="529"/>
      <c r="G543" s="71"/>
    </row>
    <row r="544" spans="3:7" ht="15.75" customHeight="1">
      <c r="C544" s="390"/>
      <c r="E544" s="801"/>
      <c r="F544" s="529"/>
      <c r="G544" s="71"/>
    </row>
    <row r="545" spans="3:7" ht="15.75" customHeight="1">
      <c r="C545" s="390"/>
      <c r="E545" s="801"/>
      <c r="F545" s="529"/>
      <c r="G545" s="71"/>
    </row>
    <row r="546" spans="3:7" ht="15.75" customHeight="1">
      <c r="C546" s="390"/>
      <c r="E546" s="801"/>
      <c r="F546" s="529"/>
      <c r="G546" s="71"/>
    </row>
    <row r="547" spans="3:7" ht="15.75" customHeight="1">
      <c r="C547" s="390"/>
      <c r="E547" s="801"/>
      <c r="F547" s="529"/>
      <c r="G547" s="71"/>
    </row>
    <row r="548" spans="3:7" ht="15.75" customHeight="1">
      <c r="C548" s="390"/>
      <c r="E548" s="801"/>
      <c r="F548" s="529"/>
      <c r="G548" s="71"/>
    </row>
    <row r="549" spans="3:7" ht="15.75" customHeight="1">
      <c r="C549" s="390"/>
      <c r="E549" s="801"/>
      <c r="F549" s="529"/>
      <c r="G549" s="71"/>
    </row>
    <row r="550" spans="3:7" ht="15.75" customHeight="1">
      <c r="C550" s="390"/>
      <c r="E550" s="801"/>
      <c r="F550" s="529"/>
      <c r="G550" s="71"/>
    </row>
    <row r="551" spans="3:7" ht="15.75" customHeight="1">
      <c r="C551" s="390"/>
      <c r="E551" s="801"/>
      <c r="F551" s="529"/>
      <c r="G551" s="71"/>
    </row>
    <row r="552" spans="3:7" ht="15.75" customHeight="1">
      <c r="C552" s="390"/>
      <c r="E552" s="801"/>
      <c r="F552" s="529"/>
      <c r="G552" s="71"/>
    </row>
    <row r="553" spans="3:7" ht="15.75" customHeight="1">
      <c r="C553" s="390"/>
      <c r="E553" s="801"/>
      <c r="F553" s="529"/>
      <c r="G553" s="71"/>
    </row>
    <row r="554" spans="3:7" ht="15.75" customHeight="1">
      <c r="C554" s="390"/>
      <c r="E554" s="801"/>
      <c r="F554" s="529"/>
      <c r="G554" s="71"/>
    </row>
    <row r="555" spans="3:7" ht="15.75" customHeight="1">
      <c r="C555" s="390"/>
      <c r="E555" s="801"/>
      <c r="F555" s="529"/>
      <c r="G555" s="71"/>
    </row>
    <row r="556" spans="3:7" ht="15.75" customHeight="1">
      <c r="C556" s="390"/>
      <c r="E556" s="801"/>
      <c r="F556" s="529"/>
      <c r="G556" s="71"/>
    </row>
    <row r="557" spans="3:7" ht="15.75" customHeight="1">
      <c r="C557" s="390"/>
      <c r="E557" s="801"/>
      <c r="F557" s="529"/>
      <c r="G557" s="71"/>
    </row>
    <row r="558" spans="3:7" ht="15.75" customHeight="1">
      <c r="C558" s="390"/>
      <c r="E558" s="801"/>
      <c r="F558" s="529"/>
      <c r="G558" s="71"/>
    </row>
    <row r="559" spans="3:7" ht="15.75" customHeight="1">
      <c r="C559" s="390"/>
      <c r="E559" s="801"/>
      <c r="F559" s="529"/>
      <c r="G559" s="71"/>
    </row>
    <row r="560" spans="3:7" ht="15.75" customHeight="1">
      <c r="C560" s="390"/>
      <c r="E560" s="801"/>
      <c r="F560" s="529"/>
      <c r="G560" s="71"/>
    </row>
    <row r="561" spans="3:7" ht="15.75" customHeight="1">
      <c r="C561" s="390"/>
      <c r="E561" s="801"/>
      <c r="F561" s="529"/>
      <c r="G561" s="71"/>
    </row>
    <row r="562" spans="3:7" ht="15.75" customHeight="1">
      <c r="C562" s="390"/>
      <c r="E562" s="801"/>
      <c r="F562" s="529"/>
      <c r="G562" s="71"/>
    </row>
    <row r="563" spans="3:7" ht="15.75" customHeight="1">
      <c r="C563" s="390"/>
      <c r="E563" s="801"/>
      <c r="F563" s="529"/>
      <c r="G563" s="71"/>
    </row>
    <row r="564" spans="3:7" ht="15.75" customHeight="1">
      <c r="C564" s="390"/>
      <c r="E564" s="801"/>
      <c r="F564" s="529"/>
      <c r="G564" s="71"/>
    </row>
    <row r="565" spans="3:7" ht="15.75" customHeight="1">
      <c r="C565" s="390"/>
      <c r="E565" s="801"/>
      <c r="F565" s="529"/>
      <c r="G565" s="71"/>
    </row>
    <row r="566" spans="3:7" ht="15.75" customHeight="1">
      <c r="C566" s="390"/>
      <c r="E566" s="801"/>
      <c r="F566" s="529"/>
      <c r="G566" s="71"/>
    </row>
    <row r="567" spans="3:7" ht="15.75" customHeight="1">
      <c r="C567" s="390"/>
      <c r="E567" s="801"/>
      <c r="F567" s="529"/>
      <c r="G567" s="71"/>
    </row>
    <row r="568" spans="3:7" ht="15.75" customHeight="1">
      <c r="C568" s="390"/>
      <c r="E568" s="801"/>
      <c r="F568" s="529"/>
      <c r="G568" s="71"/>
    </row>
    <row r="569" spans="3:7" ht="15.75" customHeight="1">
      <c r="C569" s="390"/>
      <c r="E569" s="801"/>
      <c r="F569" s="529"/>
      <c r="G569" s="71"/>
    </row>
    <row r="570" spans="3:7" ht="15.75" customHeight="1">
      <c r="C570" s="390"/>
      <c r="E570" s="801"/>
      <c r="F570" s="529"/>
      <c r="G570" s="71"/>
    </row>
    <row r="571" spans="3:7" ht="15.75" customHeight="1">
      <c r="C571" s="390"/>
      <c r="E571" s="801"/>
      <c r="F571" s="529"/>
      <c r="G571" s="71"/>
    </row>
    <row r="572" spans="3:7" ht="15.75" customHeight="1">
      <c r="C572" s="390"/>
      <c r="E572" s="801"/>
      <c r="F572" s="529"/>
      <c r="G572" s="71"/>
    </row>
    <row r="573" spans="3:7" ht="15.75" customHeight="1">
      <c r="C573" s="390"/>
      <c r="E573" s="801"/>
      <c r="F573" s="529"/>
      <c r="G573" s="71"/>
    </row>
    <row r="574" spans="3:7" ht="15.75" customHeight="1">
      <c r="C574" s="390"/>
      <c r="E574" s="801"/>
      <c r="F574" s="529"/>
      <c r="G574" s="71"/>
    </row>
    <row r="575" spans="3:7" ht="15.75" customHeight="1">
      <c r="C575" s="390"/>
      <c r="E575" s="801"/>
      <c r="F575" s="529"/>
      <c r="G575" s="71"/>
    </row>
    <row r="576" spans="3:7" ht="15.75" customHeight="1">
      <c r="C576" s="390"/>
      <c r="E576" s="801"/>
      <c r="F576" s="529"/>
      <c r="G576" s="71"/>
    </row>
    <row r="577" spans="3:7" ht="15.75" customHeight="1">
      <c r="C577" s="390"/>
      <c r="E577" s="801"/>
      <c r="F577" s="529"/>
      <c r="G577" s="71"/>
    </row>
    <row r="578" spans="3:7" ht="15.75" customHeight="1">
      <c r="C578" s="390"/>
      <c r="E578" s="801"/>
      <c r="F578" s="529"/>
      <c r="G578" s="71"/>
    </row>
    <row r="579" spans="3:7" ht="15.75" customHeight="1">
      <c r="C579" s="390"/>
      <c r="E579" s="801"/>
      <c r="F579" s="529"/>
      <c r="G579" s="71"/>
    </row>
    <row r="580" spans="3:7" ht="15.75" customHeight="1">
      <c r="C580" s="390"/>
      <c r="E580" s="801"/>
      <c r="F580" s="529"/>
      <c r="G580" s="71"/>
    </row>
    <row r="581" spans="3:7" ht="15.75" customHeight="1">
      <c r="C581" s="390"/>
      <c r="E581" s="801"/>
      <c r="F581" s="529"/>
      <c r="G581" s="71"/>
    </row>
    <row r="582" spans="3:7" ht="15.75" customHeight="1">
      <c r="C582" s="390"/>
      <c r="E582" s="801"/>
      <c r="F582" s="529"/>
      <c r="G582" s="71"/>
    </row>
    <row r="583" spans="3:7" ht="15.75" customHeight="1">
      <c r="C583" s="390"/>
      <c r="E583" s="801"/>
      <c r="F583" s="529"/>
      <c r="G583" s="71"/>
    </row>
    <row r="584" spans="3:7" ht="15.75" customHeight="1">
      <c r="C584" s="390"/>
      <c r="E584" s="801"/>
      <c r="F584" s="529"/>
      <c r="G584" s="71"/>
    </row>
    <row r="585" spans="3:7" ht="15.75" customHeight="1">
      <c r="C585" s="390"/>
      <c r="E585" s="801"/>
      <c r="F585" s="529"/>
      <c r="G585" s="71"/>
    </row>
    <row r="586" spans="3:7" ht="15.75" customHeight="1">
      <c r="C586" s="390"/>
      <c r="E586" s="801"/>
      <c r="F586" s="529"/>
      <c r="G586" s="71"/>
    </row>
    <row r="587" spans="3:7" ht="15.75" customHeight="1">
      <c r="C587" s="390"/>
      <c r="E587" s="801"/>
      <c r="F587" s="529"/>
      <c r="G587" s="71"/>
    </row>
    <row r="588" spans="3:7" ht="15.75" customHeight="1">
      <c r="C588" s="390"/>
      <c r="E588" s="801"/>
      <c r="F588" s="529"/>
      <c r="G588" s="71"/>
    </row>
    <row r="589" spans="3:7" ht="15.75" customHeight="1">
      <c r="C589" s="390"/>
      <c r="E589" s="801"/>
      <c r="F589" s="529"/>
      <c r="G589" s="71"/>
    </row>
    <row r="590" spans="3:7" ht="15.75" customHeight="1">
      <c r="C590" s="390"/>
      <c r="E590" s="801"/>
      <c r="F590" s="529"/>
      <c r="G590" s="71"/>
    </row>
    <row r="591" spans="3:7" ht="15.75" customHeight="1">
      <c r="C591" s="390"/>
      <c r="E591" s="801"/>
      <c r="F591" s="529"/>
      <c r="G591" s="71"/>
    </row>
    <row r="592" spans="3:7" ht="15.75" customHeight="1">
      <c r="C592" s="390"/>
      <c r="E592" s="801"/>
      <c r="F592" s="529"/>
      <c r="G592" s="71"/>
    </row>
    <row r="593" spans="3:7" ht="15.75" customHeight="1">
      <c r="C593" s="390"/>
      <c r="E593" s="801"/>
      <c r="F593" s="529"/>
      <c r="G593" s="71"/>
    </row>
    <row r="594" spans="3:7" ht="15.75" customHeight="1">
      <c r="C594" s="390"/>
      <c r="E594" s="801"/>
      <c r="F594" s="529"/>
      <c r="G594" s="71"/>
    </row>
    <row r="595" spans="3:7" ht="15.75" customHeight="1">
      <c r="C595" s="390"/>
      <c r="E595" s="801"/>
      <c r="F595" s="529"/>
      <c r="G595" s="71"/>
    </row>
    <row r="596" spans="3:7" ht="15.75" customHeight="1">
      <c r="C596" s="390"/>
      <c r="E596" s="801"/>
      <c r="F596" s="529"/>
      <c r="G596" s="71"/>
    </row>
    <row r="597" spans="3:7" ht="15.75" customHeight="1">
      <c r="C597" s="390"/>
      <c r="E597" s="801"/>
      <c r="F597" s="529"/>
      <c r="G597" s="71"/>
    </row>
    <row r="598" spans="3:7" ht="15.75" customHeight="1">
      <c r="C598" s="390"/>
      <c r="E598" s="801"/>
      <c r="F598" s="529"/>
      <c r="G598" s="71"/>
    </row>
    <row r="599" spans="3:7" ht="15.75" customHeight="1">
      <c r="C599" s="390"/>
      <c r="E599" s="801"/>
      <c r="F599" s="529"/>
      <c r="G599" s="71"/>
    </row>
    <row r="600" spans="3:7" ht="15.75" customHeight="1">
      <c r="C600" s="390"/>
      <c r="E600" s="801"/>
      <c r="F600" s="529"/>
      <c r="G600" s="71"/>
    </row>
    <row r="601" spans="3:7" ht="15.75" customHeight="1">
      <c r="C601" s="390"/>
      <c r="E601" s="801"/>
      <c r="F601" s="529"/>
      <c r="G601" s="71"/>
    </row>
    <row r="602" spans="3:7" ht="15.75" customHeight="1">
      <c r="C602" s="390"/>
      <c r="E602" s="801"/>
      <c r="F602" s="529"/>
      <c r="G602" s="71"/>
    </row>
    <row r="603" spans="3:7" ht="15.75" customHeight="1">
      <c r="C603" s="390"/>
      <c r="E603" s="801"/>
      <c r="F603" s="529"/>
      <c r="G603" s="71"/>
    </row>
    <row r="604" spans="3:7" ht="15.75" customHeight="1">
      <c r="C604" s="390"/>
      <c r="E604" s="801"/>
      <c r="F604" s="529"/>
      <c r="G604" s="71"/>
    </row>
    <row r="605" spans="3:7" ht="15.75" customHeight="1">
      <c r="C605" s="390"/>
      <c r="E605" s="801"/>
      <c r="F605" s="529"/>
      <c r="G605" s="71"/>
    </row>
    <row r="606" spans="3:7" ht="15.75" customHeight="1">
      <c r="C606" s="390"/>
      <c r="E606" s="801"/>
      <c r="F606" s="529"/>
      <c r="G606" s="71"/>
    </row>
    <row r="607" spans="3:7" ht="15.75" customHeight="1">
      <c r="C607" s="390"/>
      <c r="E607" s="801"/>
      <c r="F607" s="529"/>
      <c r="G607" s="71"/>
    </row>
    <row r="608" spans="3:7" ht="15.75" customHeight="1">
      <c r="C608" s="390"/>
      <c r="E608" s="801"/>
      <c r="F608" s="529"/>
      <c r="G608" s="71"/>
    </row>
    <row r="609" spans="3:7" ht="15.75" customHeight="1">
      <c r="C609" s="390"/>
      <c r="E609" s="801"/>
      <c r="F609" s="529"/>
      <c r="G609" s="71"/>
    </row>
    <row r="610" spans="3:7" ht="15.75" customHeight="1">
      <c r="C610" s="390"/>
      <c r="E610" s="801"/>
      <c r="F610" s="529"/>
      <c r="G610" s="71"/>
    </row>
    <row r="611" spans="3:7" ht="15.75" customHeight="1">
      <c r="C611" s="390"/>
      <c r="E611" s="801"/>
      <c r="F611" s="529"/>
      <c r="G611" s="71"/>
    </row>
    <row r="612" spans="3:7" ht="15.75" customHeight="1">
      <c r="C612" s="390"/>
      <c r="E612" s="801"/>
      <c r="F612" s="529"/>
      <c r="G612" s="71"/>
    </row>
    <row r="613" spans="3:7" ht="15.75" customHeight="1">
      <c r="C613" s="390"/>
      <c r="E613" s="801"/>
      <c r="F613" s="529"/>
      <c r="G613" s="71"/>
    </row>
    <row r="614" spans="3:7" ht="15.75" customHeight="1">
      <c r="C614" s="390"/>
      <c r="E614" s="801"/>
      <c r="F614" s="529"/>
      <c r="G614" s="71"/>
    </row>
    <row r="615" spans="3:7" ht="15.75" customHeight="1">
      <c r="C615" s="390"/>
      <c r="E615" s="801"/>
      <c r="F615" s="529"/>
      <c r="G615" s="71"/>
    </row>
    <row r="616" spans="3:7" ht="15.75" customHeight="1">
      <c r="C616" s="390"/>
      <c r="E616" s="801"/>
      <c r="F616" s="529"/>
      <c r="G616" s="71"/>
    </row>
    <row r="617" spans="3:7" ht="15.75" customHeight="1">
      <c r="C617" s="390"/>
      <c r="E617" s="801"/>
      <c r="F617" s="529"/>
      <c r="G617" s="71"/>
    </row>
    <row r="618" spans="3:7" ht="15.75" customHeight="1">
      <c r="C618" s="390"/>
      <c r="E618" s="801"/>
      <c r="F618" s="529"/>
      <c r="G618" s="71"/>
    </row>
    <row r="619" spans="3:7" ht="15.75" customHeight="1">
      <c r="C619" s="390"/>
      <c r="E619" s="801"/>
      <c r="F619" s="529"/>
      <c r="G619" s="71"/>
    </row>
    <row r="620" spans="3:7" ht="15.75" customHeight="1">
      <c r="C620" s="390"/>
      <c r="E620" s="801"/>
      <c r="F620" s="529"/>
      <c r="G620" s="71"/>
    </row>
    <row r="621" spans="3:7" ht="15.75" customHeight="1">
      <c r="C621" s="390"/>
      <c r="E621" s="801"/>
      <c r="F621" s="529"/>
      <c r="G621" s="71"/>
    </row>
    <row r="622" spans="3:7" ht="15.75" customHeight="1">
      <c r="C622" s="390"/>
      <c r="E622" s="801"/>
      <c r="F622" s="529"/>
      <c r="G622" s="71"/>
    </row>
    <row r="623" spans="3:7" ht="15.75" customHeight="1">
      <c r="C623" s="390"/>
      <c r="E623" s="801"/>
      <c r="F623" s="529"/>
      <c r="G623" s="71"/>
    </row>
    <row r="624" spans="3:7" ht="15.75" customHeight="1">
      <c r="C624" s="390"/>
      <c r="E624" s="801"/>
      <c r="F624" s="529"/>
      <c r="G624" s="71"/>
    </row>
    <row r="625" spans="3:7" ht="15.75" customHeight="1">
      <c r="C625" s="390"/>
      <c r="E625" s="801"/>
      <c r="F625" s="529"/>
      <c r="G625" s="71"/>
    </row>
    <row r="626" spans="3:7" ht="15.75" customHeight="1">
      <c r="C626" s="390"/>
      <c r="E626" s="801"/>
      <c r="F626" s="529"/>
      <c r="G626" s="71"/>
    </row>
    <row r="627" spans="3:7" ht="15.75" customHeight="1">
      <c r="C627" s="390"/>
      <c r="E627" s="801"/>
      <c r="F627" s="529"/>
      <c r="G627" s="71"/>
    </row>
    <row r="628" spans="3:7" ht="15.75" customHeight="1">
      <c r="C628" s="390"/>
      <c r="E628" s="801"/>
      <c r="F628" s="529"/>
      <c r="G628" s="71"/>
    </row>
    <row r="629" spans="3:7" ht="15.75" customHeight="1">
      <c r="C629" s="390"/>
      <c r="E629" s="801"/>
      <c r="F629" s="529"/>
      <c r="G629" s="71"/>
    </row>
    <row r="630" spans="3:7" ht="15.75" customHeight="1">
      <c r="C630" s="390"/>
      <c r="E630" s="801"/>
      <c r="F630" s="529"/>
      <c r="G630" s="71"/>
    </row>
    <row r="631" spans="3:7" ht="15.75" customHeight="1">
      <c r="C631" s="390"/>
      <c r="E631" s="801"/>
      <c r="F631" s="529"/>
      <c r="G631" s="71"/>
    </row>
    <row r="632" spans="3:7" ht="15.75" customHeight="1">
      <c r="C632" s="390"/>
      <c r="E632" s="801"/>
      <c r="F632" s="529"/>
      <c r="G632" s="71"/>
    </row>
    <row r="633" spans="3:7" ht="15.75" customHeight="1">
      <c r="C633" s="390"/>
      <c r="E633" s="801"/>
      <c r="F633" s="529"/>
      <c r="G633" s="71"/>
    </row>
    <row r="634" spans="3:7" ht="15.75" customHeight="1">
      <c r="C634" s="390"/>
      <c r="E634" s="801"/>
      <c r="F634" s="529"/>
      <c r="G634" s="71"/>
    </row>
    <row r="635" spans="3:7" ht="15.75" customHeight="1">
      <c r="C635" s="390"/>
      <c r="E635" s="801"/>
      <c r="F635" s="529"/>
      <c r="G635" s="71"/>
    </row>
    <row r="636" spans="3:7" ht="15.75" customHeight="1">
      <c r="C636" s="390"/>
      <c r="E636" s="801"/>
      <c r="F636" s="529"/>
      <c r="G636" s="71"/>
    </row>
    <row r="637" spans="3:7" ht="15.75" customHeight="1">
      <c r="C637" s="390"/>
      <c r="E637" s="801"/>
      <c r="F637" s="529"/>
      <c r="G637" s="71"/>
    </row>
    <row r="638" spans="3:7" ht="15.75" customHeight="1">
      <c r="C638" s="390"/>
      <c r="E638" s="801"/>
      <c r="F638" s="529"/>
      <c r="G638" s="71"/>
    </row>
    <row r="639" spans="3:7" ht="15.75" customHeight="1">
      <c r="C639" s="390"/>
      <c r="E639" s="801"/>
      <c r="F639" s="529"/>
      <c r="G639" s="71"/>
    </row>
    <row r="640" spans="3:7" ht="15.75" customHeight="1">
      <c r="C640" s="390"/>
      <c r="E640" s="801"/>
      <c r="F640" s="529"/>
      <c r="G640" s="71"/>
    </row>
    <row r="641" spans="3:7" ht="15.75" customHeight="1">
      <c r="C641" s="390"/>
      <c r="E641" s="801"/>
      <c r="F641" s="529"/>
      <c r="G641" s="71"/>
    </row>
    <row r="642" spans="3:7" ht="15.75" customHeight="1">
      <c r="C642" s="390"/>
      <c r="E642" s="801"/>
      <c r="F642" s="529"/>
      <c r="G642" s="71"/>
    </row>
    <row r="643" spans="3:7" ht="15.75" customHeight="1">
      <c r="C643" s="390"/>
      <c r="E643" s="801"/>
      <c r="F643" s="529"/>
      <c r="G643" s="71"/>
    </row>
    <row r="644" spans="3:7" ht="15.75" customHeight="1">
      <c r="C644" s="390"/>
      <c r="E644" s="801"/>
      <c r="F644" s="529"/>
      <c r="G644" s="71"/>
    </row>
    <row r="645" spans="3:7" ht="15.75" customHeight="1">
      <c r="C645" s="390"/>
      <c r="E645" s="801"/>
      <c r="F645" s="529"/>
      <c r="G645" s="71"/>
    </row>
    <row r="646" spans="3:7" ht="15.75" customHeight="1">
      <c r="C646" s="390"/>
      <c r="E646" s="801"/>
      <c r="F646" s="529"/>
      <c r="G646" s="71"/>
    </row>
    <row r="647" spans="3:7" ht="15.75" customHeight="1">
      <c r="C647" s="390"/>
      <c r="E647" s="801"/>
      <c r="F647" s="529"/>
      <c r="G647" s="71"/>
    </row>
    <row r="648" spans="3:7" ht="15.75" customHeight="1">
      <c r="C648" s="390"/>
      <c r="E648" s="801"/>
      <c r="F648" s="529"/>
      <c r="G648" s="71"/>
    </row>
    <row r="649" spans="3:7" ht="15.75" customHeight="1">
      <c r="C649" s="390"/>
      <c r="E649" s="801"/>
      <c r="F649" s="529"/>
      <c r="G649" s="71"/>
    </row>
    <row r="650" spans="3:7" ht="15.75" customHeight="1">
      <c r="C650" s="390"/>
      <c r="E650" s="801"/>
      <c r="F650" s="529"/>
      <c r="G650" s="71"/>
    </row>
    <row r="651" spans="3:7" ht="15.75" customHeight="1">
      <c r="C651" s="390"/>
      <c r="E651" s="801"/>
      <c r="F651" s="529"/>
      <c r="G651" s="71"/>
    </row>
    <row r="652" spans="3:7" ht="15.75" customHeight="1">
      <c r="C652" s="390"/>
      <c r="E652" s="801"/>
      <c r="F652" s="529"/>
      <c r="G652" s="71"/>
    </row>
    <row r="653" spans="3:7" ht="15.75" customHeight="1">
      <c r="C653" s="390"/>
      <c r="E653" s="801"/>
      <c r="F653" s="529"/>
      <c r="G653" s="71"/>
    </row>
    <row r="654" spans="3:7" ht="15.75" customHeight="1">
      <c r="C654" s="390"/>
      <c r="E654" s="801"/>
      <c r="F654" s="529"/>
      <c r="G654" s="71"/>
    </row>
    <row r="655" spans="3:7" ht="15.75" customHeight="1">
      <c r="C655" s="390"/>
      <c r="E655" s="801"/>
      <c r="F655" s="529"/>
      <c r="G655" s="71"/>
    </row>
    <row r="656" spans="3:7" ht="15.75" customHeight="1">
      <c r="C656" s="390"/>
      <c r="E656" s="801"/>
      <c r="F656" s="529"/>
      <c r="G656" s="71"/>
    </row>
    <row r="657" spans="3:7" ht="15.75" customHeight="1">
      <c r="C657" s="390"/>
      <c r="E657" s="801"/>
      <c r="F657" s="529"/>
      <c r="G657" s="71"/>
    </row>
    <row r="658" spans="3:7" ht="15.75" customHeight="1">
      <c r="C658" s="390"/>
      <c r="E658" s="801"/>
      <c r="F658" s="529"/>
      <c r="G658" s="71"/>
    </row>
    <row r="659" spans="3:7" ht="15.75" customHeight="1">
      <c r="C659" s="390"/>
      <c r="E659" s="801"/>
      <c r="F659" s="529"/>
      <c r="G659" s="71"/>
    </row>
    <row r="660" spans="3:7" ht="15.75" customHeight="1">
      <c r="C660" s="390"/>
      <c r="E660" s="801"/>
      <c r="F660" s="529"/>
      <c r="G660" s="71"/>
    </row>
    <row r="661" spans="3:7" ht="15.75" customHeight="1">
      <c r="C661" s="390"/>
      <c r="E661" s="801"/>
      <c r="F661" s="529"/>
      <c r="G661" s="71"/>
    </row>
    <row r="662" spans="3:7" ht="15.75" customHeight="1">
      <c r="C662" s="390"/>
      <c r="E662" s="801"/>
      <c r="F662" s="529"/>
      <c r="G662" s="71"/>
    </row>
    <row r="663" spans="3:7" ht="15.75" customHeight="1">
      <c r="C663" s="390"/>
      <c r="E663" s="801"/>
      <c r="F663" s="529"/>
      <c r="G663" s="71"/>
    </row>
    <row r="664" spans="3:7" ht="15.75" customHeight="1">
      <c r="C664" s="390"/>
      <c r="E664" s="801"/>
      <c r="F664" s="529"/>
      <c r="G664" s="71"/>
    </row>
    <row r="665" spans="3:7" ht="15.75" customHeight="1">
      <c r="C665" s="390"/>
      <c r="E665" s="801"/>
      <c r="F665" s="529"/>
      <c r="G665" s="71"/>
    </row>
    <row r="666" spans="3:7" ht="15.75" customHeight="1">
      <c r="C666" s="390"/>
      <c r="E666" s="801"/>
      <c r="F666" s="529"/>
      <c r="G666" s="71"/>
    </row>
    <row r="667" spans="3:7" ht="15.75" customHeight="1">
      <c r="C667" s="390"/>
      <c r="E667" s="801"/>
      <c r="F667" s="529"/>
      <c r="G667" s="71"/>
    </row>
    <row r="668" spans="3:7" ht="15.75" customHeight="1">
      <c r="C668" s="390"/>
      <c r="E668" s="801"/>
      <c r="F668" s="529"/>
      <c r="G668" s="71"/>
    </row>
    <row r="669" spans="3:7" ht="15.75" customHeight="1">
      <c r="C669" s="390"/>
      <c r="E669" s="801"/>
      <c r="F669" s="529"/>
      <c r="G669" s="71"/>
    </row>
    <row r="670" spans="3:7" ht="15.75" customHeight="1">
      <c r="C670" s="390"/>
      <c r="E670" s="801"/>
      <c r="F670" s="529"/>
      <c r="G670" s="71"/>
    </row>
    <row r="671" spans="3:7" ht="15.75" customHeight="1">
      <c r="C671" s="390"/>
      <c r="E671" s="801"/>
      <c r="F671" s="529"/>
      <c r="G671" s="71"/>
    </row>
    <row r="672" spans="3:7" ht="15.75" customHeight="1">
      <c r="C672" s="390"/>
      <c r="E672" s="801"/>
      <c r="F672" s="529"/>
      <c r="G672" s="71"/>
    </row>
    <row r="673" spans="3:7" ht="15.75" customHeight="1">
      <c r="C673" s="390"/>
      <c r="E673" s="801"/>
      <c r="F673" s="529"/>
      <c r="G673" s="71"/>
    </row>
    <row r="674" spans="3:7" ht="15.75" customHeight="1">
      <c r="C674" s="390"/>
      <c r="E674" s="801"/>
      <c r="F674" s="529"/>
      <c r="G674" s="71"/>
    </row>
    <row r="675" spans="3:7" ht="15.75" customHeight="1">
      <c r="C675" s="390"/>
      <c r="E675" s="801"/>
      <c r="F675" s="529"/>
      <c r="G675" s="71"/>
    </row>
    <row r="676" spans="3:7" ht="15.75" customHeight="1">
      <c r="C676" s="390"/>
      <c r="E676" s="801"/>
      <c r="F676" s="529"/>
      <c r="G676" s="71"/>
    </row>
    <row r="677" spans="3:7" ht="15.75" customHeight="1">
      <c r="C677" s="390"/>
      <c r="E677" s="801"/>
      <c r="F677" s="529"/>
      <c r="G677" s="71"/>
    </row>
    <row r="678" spans="3:7" ht="15.75" customHeight="1">
      <c r="C678" s="390"/>
      <c r="E678" s="801"/>
      <c r="F678" s="529"/>
      <c r="G678" s="71"/>
    </row>
    <row r="679" spans="3:7" ht="15.75" customHeight="1">
      <c r="C679" s="390"/>
      <c r="E679" s="801"/>
      <c r="F679" s="529"/>
      <c r="G679" s="71"/>
    </row>
    <row r="680" spans="3:7" ht="15.75" customHeight="1">
      <c r="C680" s="390"/>
      <c r="E680" s="801"/>
      <c r="F680" s="529"/>
      <c r="G680" s="71"/>
    </row>
    <row r="681" spans="3:7" ht="15.75" customHeight="1">
      <c r="C681" s="390"/>
      <c r="E681" s="801"/>
      <c r="F681" s="529"/>
      <c r="G681" s="71"/>
    </row>
    <row r="682" spans="3:7" ht="15.75" customHeight="1">
      <c r="C682" s="390"/>
      <c r="E682" s="801"/>
      <c r="F682" s="529"/>
      <c r="G682" s="71"/>
    </row>
    <row r="683" spans="3:7" ht="15.75" customHeight="1">
      <c r="C683" s="390"/>
      <c r="E683" s="801"/>
      <c r="F683" s="529"/>
      <c r="G683" s="71"/>
    </row>
    <row r="684" spans="3:7" ht="15.75" customHeight="1">
      <c r="C684" s="390"/>
      <c r="E684" s="801"/>
      <c r="F684" s="529"/>
      <c r="G684" s="71"/>
    </row>
    <row r="685" spans="3:7" ht="15.75" customHeight="1">
      <c r="C685" s="390"/>
      <c r="E685" s="801"/>
      <c r="F685" s="529"/>
      <c r="G685" s="71"/>
    </row>
    <row r="686" spans="3:7" ht="15.75" customHeight="1">
      <c r="C686" s="390"/>
      <c r="E686" s="801"/>
      <c r="F686" s="529"/>
      <c r="G686" s="71"/>
    </row>
    <row r="687" spans="3:7" ht="15.75" customHeight="1">
      <c r="C687" s="390"/>
      <c r="E687" s="801"/>
      <c r="F687" s="529"/>
      <c r="G687" s="71"/>
    </row>
    <row r="688" spans="3:7" ht="15.75" customHeight="1">
      <c r="C688" s="390"/>
      <c r="E688" s="801"/>
      <c r="F688" s="529"/>
      <c r="G688" s="71"/>
    </row>
    <row r="689" spans="3:7" ht="15.75" customHeight="1">
      <c r="C689" s="390"/>
      <c r="E689" s="801"/>
      <c r="F689" s="529"/>
      <c r="G689" s="71"/>
    </row>
    <row r="690" spans="3:7" ht="15.75" customHeight="1">
      <c r="C690" s="390"/>
      <c r="E690" s="801"/>
      <c r="F690" s="529"/>
      <c r="G690" s="71"/>
    </row>
    <row r="691" spans="3:7" ht="15.75" customHeight="1">
      <c r="C691" s="390"/>
      <c r="E691" s="801"/>
      <c r="F691" s="529"/>
      <c r="G691" s="71"/>
    </row>
    <row r="692" spans="3:7" ht="15.75" customHeight="1">
      <c r="C692" s="390"/>
      <c r="E692" s="801"/>
      <c r="F692" s="529"/>
      <c r="G692" s="71"/>
    </row>
    <row r="693" spans="3:7" ht="15.75" customHeight="1">
      <c r="C693" s="390"/>
      <c r="E693" s="801"/>
      <c r="F693" s="529"/>
      <c r="G693" s="71"/>
    </row>
    <row r="694" spans="3:7" ht="15.75" customHeight="1">
      <c r="C694" s="390"/>
      <c r="E694" s="801"/>
      <c r="F694" s="529"/>
      <c r="G694" s="71"/>
    </row>
    <row r="695" spans="3:7" ht="15.75" customHeight="1">
      <c r="C695" s="390"/>
      <c r="E695" s="801"/>
      <c r="F695" s="529"/>
      <c r="G695" s="71"/>
    </row>
    <row r="696" spans="3:7" ht="15.75" customHeight="1">
      <c r="C696" s="390"/>
      <c r="E696" s="801"/>
      <c r="F696" s="529"/>
      <c r="G696" s="71"/>
    </row>
    <row r="697" spans="3:7" ht="15.75" customHeight="1">
      <c r="C697" s="390"/>
      <c r="E697" s="801"/>
      <c r="F697" s="529"/>
      <c r="G697" s="71"/>
    </row>
    <row r="698" spans="3:7" ht="15.75" customHeight="1">
      <c r="C698" s="390"/>
      <c r="E698" s="801"/>
      <c r="F698" s="529"/>
      <c r="G698" s="71"/>
    </row>
    <row r="699" spans="3:7" ht="15.75" customHeight="1">
      <c r="C699" s="390"/>
      <c r="E699" s="801"/>
      <c r="F699" s="529"/>
      <c r="G699" s="71"/>
    </row>
    <row r="700" spans="3:7" ht="15.75" customHeight="1">
      <c r="C700" s="390"/>
      <c r="E700" s="801"/>
      <c r="F700" s="529"/>
      <c r="G700" s="71"/>
    </row>
    <row r="701" spans="3:7" ht="15.75" customHeight="1">
      <c r="C701" s="390"/>
      <c r="E701" s="801"/>
      <c r="F701" s="529"/>
      <c r="G701" s="71"/>
    </row>
    <row r="702" spans="3:7" ht="15.75" customHeight="1">
      <c r="C702" s="390"/>
      <c r="E702" s="801"/>
      <c r="F702" s="529"/>
      <c r="G702" s="71"/>
    </row>
    <row r="703" spans="3:7" ht="15.75" customHeight="1">
      <c r="C703" s="390"/>
      <c r="E703" s="801"/>
      <c r="F703" s="529"/>
      <c r="G703" s="71"/>
    </row>
    <row r="704" spans="3:7" ht="15.75" customHeight="1">
      <c r="C704" s="390"/>
      <c r="E704" s="801"/>
      <c r="F704" s="529"/>
      <c r="G704" s="71"/>
    </row>
    <row r="705" spans="3:7" ht="15.75" customHeight="1">
      <c r="C705" s="390"/>
      <c r="E705" s="801"/>
      <c r="F705" s="529"/>
      <c r="G705" s="71"/>
    </row>
    <row r="706" spans="3:7" ht="15.75" customHeight="1">
      <c r="C706" s="390"/>
      <c r="E706" s="801"/>
      <c r="F706" s="529"/>
      <c r="G706" s="71"/>
    </row>
    <row r="707" spans="3:7" ht="15.75" customHeight="1">
      <c r="C707" s="390"/>
      <c r="E707" s="801"/>
      <c r="F707" s="529"/>
      <c r="G707" s="71"/>
    </row>
    <row r="708" spans="3:7" ht="15.75" customHeight="1">
      <c r="C708" s="390"/>
      <c r="E708" s="801"/>
      <c r="F708" s="529"/>
      <c r="G708" s="71"/>
    </row>
    <row r="709" spans="3:7" ht="15.75" customHeight="1">
      <c r="C709" s="390"/>
      <c r="E709" s="801"/>
      <c r="F709" s="529"/>
      <c r="G709" s="71"/>
    </row>
    <row r="710" spans="3:7" ht="15.75" customHeight="1">
      <c r="C710" s="390"/>
      <c r="E710" s="801"/>
      <c r="F710" s="529"/>
      <c r="G710" s="71"/>
    </row>
    <row r="711" spans="3:7" ht="15.75" customHeight="1">
      <c r="C711" s="390"/>
      <c r="E711" s="801"/>
      <c r="F711" s="529"/>
      <c r="G711" s="71"/>
    </row>
    <row r="712" spans="3:7" ht="15.75" customHeight="1">
      <c r="C712" s="390"/>
      <c r="E712" s="801"/>
      <c r="F712" s="529"/>
      <c r="G712" s="71"/>
    </row>
    <row r="713" spans="3:7" ht="15.75" customHeight="1">
      <c r="C713" s="390"/>
      <c r="E713" s="801"/>
      <c r="F713" s="529"/>
      <c r="G713" s="71"/>
    </row>
    <row r="714" spans="3:7" ht="15.75" customHeight="1">
      <c r="C714" s="390"/>
      <c r="E714" s="801"/>
      <c r="F714" s="529"/>
      <c r="G714" s="71"/>
    </row>
    <row r="715" spans="3:7" ht="15.75" customHeight="1">
      <c r="C715" s="390"/>
      <c r="E715" s="801"/>
      <c r="F715" s="529"/>
      <c r="G715" s="71"/>
    </row>
    <row r="716" spans="3:7" ht="15.75" customHeight="1">
      <c r="C716" s="390"/>
      <c r="E716" s="801"/>
      <c r="F716" s="529"/>
      <c r="G716" s="71"/>
    </row>
    <row r="717" spans="3:7" ht="15.75" customHeight="1">
      <c r="C717" s="390"/>
      <c r="E717" s="801"/>
      <c r="F717" s="529"/>
      <c r="G717" s="71"/>
    </row>
    <row r="718" spans="3:7" ht="15.75" customHeight="1">
      <c r="C718" s="390"/>
      <c r="E718" s="801"/>
      <c r="F718" s="529"/>
      <c r="G718" s="71"/>
    </row>
    <row r="719" spans="3:7" ht="15.75" customHeight="1">
      <c r="C719" s="390"/>
      <c r="E719" s="801"/>
      <c r="F719" s="529"/>
      <c r="G719" s="71"/>
    </row>
    <row r="720" spans="3:7" ht="15.75" customHeight="1">
      <c r="C720" s="390"/>
      <c r="E720" s="801"/>
      <c r="F720" s="529"/>
      <c r="G720" s="71"/>
    </row>
    <row r="721" spans="3:7" ht="15.75" customHeight="1">
      <c r="C721" s="390"/>
      <c r="E721" s="801"/>
      <c r="F721" s="529"/>
      <c r="G721" s="71"/>
    </row>
    <row r="722" spans="3:7" ht="15.75" customHeight="1">
      <c r="C722" s="390"/>
      <c r="E722" s="801"/>
      <c r="F722" s="529"/>
      <c r="G722" s="71"/>
    </row>
    <row r="723" spans="3:7" ht="15.75" customHeight="1">
      <c r="C723" s="390"/>
      <c r="E723" s="801"/>
      <c r="F723" s="529"/>
      <c r="G723" s="71"/>
    </row>
    <row r="724" spans="3:7" ht="15.75" customHeight="1">
      <c r="C724" s="390"/>
      <c r="E724" s="801"/>
      <c r="F724" s="529"/>
      <c r="G724" s="71"/>
    </row>
    <row r="725" spans="3:7" ht="15.75" customHeight="1">
      <c r="C725" s="390"/>
      <c r="E725" s="801"/>
      <c r="F725" s="529"/>
      <c r="G725" s="71"/>
    </row>
    <row r="726" spans="3:7" ht="15.75" customHeight="1">
      <c r="C726" s="390"/>
      <c r="E726" s="801"/>
      <c r="F726" s="529"/>
      <c r="G726" s="71"/>
    </row>
    <row r="727" spans="3:7" ht="15.75" customHeight="1">
      <c r="C727" s="390"/>
      <c r="E727" s="801"/>
      <c r="F727" s="529"/>
      <c r="G727" s="71"/>
    </row>
    <row r="728" spans="3:7" ht="15.75" customHeight="1">
      <c r="C728" s="390"/>
      <c r="E728" s="801"/>
      <c r="F728" s="529"/>
      <c r="G728" s="71"/>
    </row>
    <row r="729" spans="3:7" ht="15.75" customHeight="1">
      <c r="C729" s="390"/>
      <c r="E729" s="801"/>
      <c r="F729" s="529"/>
      <c r="G729" s="71"/>
    </row>
    <row r="730" spans="3:7" ht="15.75" customHeight="1">
      <c r="C730" s="390"/>
      <c r="E730" s="801"/>
      <c r="F730" s="529"/>
      <c r="G730" s="71"/>
    </row>
    <row r="731" spans="3:7" ht="15.75" customHeight="1">
      <c r="C731" s="390"/>
      <c r="E731" s="801"/>
      <c r="F731" s="529"/>
      <c r="G731" s="71"/>
    </row>
    <row r="732" spans="3:7" ht="15.75" customHeight="1">
      <c r="C732" s="390"/>
      <c r="E732" s="801"/>
      <c r="F732" s="529"/>
      <c r="G732" s="71"/>
    </row>
    <row r="733" spans="3:7" ht="15.75" customHeight="1">
      <c r="C733" s="390"/>
      <c r="E733" s="801"/>
      <c r="F733" s="529"/>
      <c r="G733" s="71"/>
    </row>
    <row r="734" spans="3:7" ht="15.75" customHeight="1">
      <c r="C734" s="390"/>
      <c r="E734" s="801"/>
      <c r="F734" s="529"/>
      <c r="G734" s="71"/>
    </row>
    <row r="735" spans="3:7" ht="15.75" customHeight="1">
      <c r="C735" s="390"/>
      <c r="E735" s="801"/>
      <c r="F735" s="529"/>
      <c r="G735" s="71"/>
    </row>
    <row r="736" spans="3:7" ht="15.75" customHeight="1">
      <c r="C736" s="390"/>
      <c r="E736" s="801"/>
      <c r="F736" s="529"/>
      <c r="G736" s="71"/>
    </row>
    <row r="737" spans="3:7" ht="15.75" customHeight="1">
      <c r="C737" s="390"/>
      <c r="E737" s="801"/>
      <c r="F737" s="529"/>
      <c r="G737" s="71"/>
    </row>
    <row r="738" spans="3:7" ht="15.75" customHeight="1">
      <c r="C738" s="390"/>
      <c r="E738" s="801"/>
      <c r="F738" s="529"/>
      <c r="G738" s="71"/>
    </row>
    <row r="739" spans="3:7" ht="15.75" customHeight="1">
      <c r="C739" s="390"/>
      <c r="E739" s="801"/>
      <c r="F739" s="529"/>
      <c r="G739" s="71"/>
    </row>
    <row r="740" spans="3:7" ht="15.75" customHeight="1">
      <c r="C740" s="390"/>
      <c r="E740" s="801"/>
      <c r="F740" s="529"/>
      <c r="G740" s="71"/>
    </row>
    <row r="741" spans="3:7" ht="15.75" customHeight="1">
      <c r="C741" s="390"/>
      <c r="E741" s="801"/>
      <c r="F741" s="529"/>
      <c r="G741" s="71"/>
    </row>
    <row r="742" spans="3:7" ht="15.75" customHeight="1">
      <c r="C742" s="390"/>
      <c r="E742" s="801"/>
      <c r="F742" s="529"/>
      <c r="G742" s="71"/>
    </row>
    <row r="743" spans="3:7" ht="15.75" customHeight="1">
      <c r="C743" s="390"/>
      <c r="E743" s="801"/>
      <c r="F743" s="529"/>
      <c r="G743" s="71"/>
    </row>
    <row r="744" spans="3:7" ht="15.75" customHeight="1">
      <c r="C744" s="390"/>
      <c r="E744" s="801"/>
      <c r="F744" s="529"/>
      <c r="G744" s="71"/>
    </row>
    <row r="745" spans="3:7" ht="15.75" customHeight="1">
      <c r="C745" s="390"/>
      <c r="E745" s="801"/>
      <c r="F745" s="529"/>
      <c r="G745" s="71"/>
    </row>
    <row r="746" spans="3:7" ht="15.75" customHeight="1">
      <c r="C746" s="390"/>
      <c r="E746" s="801"/>
      <c r="F746" s="529"/>
      <c r="G746" s="71"/>
    </row>
    <row r="747" spans="3:7" ht="15.75" customHeight="1">
      <c r="C747" s="390"/>
      <c r="E747" s="801"/>
      <c r="F747" s="529"/>
      <c r="G747" s="71"/>
    </row>
    <row r="748" spans="3:7" ht="15.75" customHeight="1">
      <c r="C748" s="390"/>
      <c r="E748" s="801"/>
      <c r="F748" s="529"/>
      <c r="G748" s="71"/>
    </row>
    <row r="749" spans="3:7" ht="15.75" customHeight="1">
      <c r="C749" s="390"/>
      <c r="E749" s="801"/>
      <c r="F749" s="529"/>
      <c r="G749" s="71"/>
    </row>
    <row r="750" spans="3:7" ht="15.75" customHeight="1">
      <c r="C750" s="390"/>
      <c r="E750" s="801"/>
      <c r="F750" s="529"/>
      <c r="G750" s="71"/>
    </row>
    <row r="751" spans="3:7" ht="15.75" customHeight="1">
      <c r="C751" s="390"/>
      <c r="E751" s="801"/>
      <c r="F751" s="529"/>
      <c r="G751" s="71"/>
    </row>
    <row r="752" spans="3:7" ht="15.75" customHeight="1">
      <c r="C752" s="390"/>
      <c r="E752" s="801"/>
      <c r="F752" s="529"/>
      <c r="G752" s="71"/>
    </row>
    <row r="753" spans="3:7" ht="15.75" customHeight="1">
      <c r="C753" s="390"/>
      <c r="E753" s="801"/>
      <c r="F753" s="529"/>
      <c r="G753" s="71"/>
    </row>
    <row r="754" spans="3:7" ht="15.75" customHeight="1">
      <c r="C754" s="390"/>
      <c r="E754" s="801"/>
      <c r="F754" s="529"/>
      <c r="G754" s="71"/>
    </row>
    <row r="755" spans="3:7" ht="15.75" customHeight="1">
      <c r="C755" s="390"/>
      <c r="E755" s="801"/>
      <c r="F755" s="529"/>
      <c r="G755" s="71"/>
    </row>
    <row r="756" spans="3:7" ht="15.75" customHeight="1">
      <c r="C756" s="390"/>
      <c r="E756" s="801"/>
      <c r="F756" s="529"/>
      <c r="G756" s="71"/>
    </row>
    <row r="757" spans="3:7" ht="15.75" customHeight="1">
      <c r="C757" s="390"/>
      <c r="E757" s="801"/>
      <c r="F757" s="529"/>
      <c r="G757" s="71"/>
    </row>
    <row r="758" spans="3:7" ht="15.75" customHeight="1">
      <c r="C758" s="390"/>
      <c r="E758" s="801"/>
      <c r="F758" s="529"/>
      <c r="G758" s="71"/>
    </row>
    <row r="759" spans="3:7" ht="15.75" customHeight="1">
      <c r="C759" s="390"/>
      <c r="E759" s="801"/>
      <c r="F759" s="529"/>
      <c r="G759" s="71"/>
    </row>
  </sheetData>
  <mergeCells count="8">
    <mergeCell ref="D7:G7"/>
    <mergeCell ref="A1:G1"/>
    <mergeCell ref="A2:G2"/>
    <mergeCell ref="A3:G3"/>
    <mergeCell ref="A4:G4"/>
    <mergeCell ref="A5:G6"/>
    <mergeCell ref="A7:A8"/>
    <mergeCell ref="B7:B8"/>
  </mergeCells>
  <pageMargins left="0.51181102362204722" right="0.51181102362204722" top="0.78740157480314965" bottom="0.78740157480314965" header="0.31496062992125984" footer="0.31496062992125984"/>
  <pageSetup paperSize="9" scale="58" fitToHeight="1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3"/>
  <sheetViews>
    <sheetView zoomScale="115" zoomScaleNormal="115" workbookViewId="0">
      <selection activeCell="E18" sqref="E18"/>
    </sheetView>
  </sheetViews>
  <sheetFormatPr defaultRowHeight="12.75"/>
  <cols>
    <col min="2" max="2" width="37.5" customWidth="1"/>
    <col min="3" max="3" width="16.83203125" customWidth="1"/>
    <col min="4" max="4" width="13" customWidth="1"/>
    <col min="5" max="5" width="13.83203125" customWidth="1"/>
    <col min="6" max="6" width="16.33203125" customWidth="1"/>
  </cols>
  <sheetData>
    <row r="1" spans="1:6" ht="22.5">
      <c r="A1" s="930" t="s">
        <v>717</v>
      </c>
      <c r="B1" s="931"/>
      <c r="C1" s="931"/>
      <c r="D1" s="931"/>
      <c r="E1" s="931"/>
      <c r="F1" s="932"/>
    </row>
    <row r="2" spans="1:6" ht="19.5">
      <c r="A2" s="933" t="str">
        <f>QUANTITATIVO!A3</f>
        <v>CAMPUS CAMPINA GRANDE</v>
      </c>
      <c r="B2" s="934"/>
      <c r="C2" s="934"/>
      <c r="D2" s="934"/>
      <c r="E2" s="934"/>
      <c r="F2" s="935"/>
    </row>
    <row r="3" spans="1:6" ht="19.5" customHeight="1">
      <c r="A3" s="933" t="str">
        <f>QUANTITATIVO!A4</f>
        <v>AMPLIAÇÃO DA GUARITA - CAMPUS CG</v>
      </c>
      <c r="B3" s="934"/>
      <c r="C3" s="934"/>
      <c r="D3" s="934"/>
      <c r="E3" s="934"/>
      <c r="F3" s="935"/>
    </row>
    <row r="4" spans="1:6" ht="33">
      <c r="A4" s="192" t="s">
        <v>718</v>
      </c>
      <c r="B4" s="193" t="s">
        <v>564</v>
      </c>
      <c r="C4" s="194" t="s">
        <v>719</v>
      </c>
      <c r="D4" s="194" t="s">
        <v>571</v>
      </c>
      <c r="E4" s="195" t="s">
        <v>720</v>
      </c>
      <c r="F4" s="196" t="s">
        <v>721</v>
      </c>
    </row>
    <row r="5" spans="1:6">
      <c r="A5" s="198" t="s">
        <v>722</v>
      </c>
      <c r="B5" s="199" t="str">
        <f>QUANTITATIVO!C9</f>
        <v>SERVICO EM TERRA</v>
      </c>
      <c r="C5" s="200">
        <f>QUANTITATIVO!G9</f>
        <v>939.18391412727306</v>
      </c>
      <c r="D5" s="201">
        <f>C5/$C$21</f>
        <v>1.0980213218786557E-2</v>
      </c>
      <c r="E5" s="200">
        <f>C5*0.2487</f>
        <v>233.57503944345282</v>
      </c>
      <c r="F5" s="202">
        <f t="shared" ref="F5:F19" si="0">C5+E5</f>
        <v>1172.7589535707259</v>
      </c>
    </row>
    <row r="6" spans="1:6">
      <c r="A6" s="198" t="s">
        <v>723</v>
      </c>
      <c r="B6" s="203" t="str">
        <f>QUANTITATIVO!C14</f>
        <v>FUNDAÇÕES E SONDAGENS</v>
      </c>
      <c r="C6" s="200">
        <f>QUANTITATIVO!G14</f>
        <v>6366.3077711919013</v>
      </c>
      <c r="D6" s="201">
        <f t="shared" ref="D6:D19" si="1">C6/$C$21</f>
        <v>7.4429955296947278E-2</v>
      </c>
      <c r="E6" s="200">
        <f t="shared" ref="E6:E19" si="2">C6*0.2487</f>
        <v>1583.3007426954259</v>
      </c>
      <c r="F6" s="202">
        <f t="shared" si="0"/>
        <v>7949.6085138873277</v>
      </c>
    </row>
    <row r="7" spans="1:6">
      <c r="A7" s="198" t="s">
        <v>724</v>
      </c>
      <c r="B7" s="204" t="str">
        <f>QUANTITATIVO!C25</f>
        <v>ESTRUTURA</v>
      </c>
      <c r="C7" s="200">
        <f>QUANTITATIVO!G25</f>
        <v>26070.673866182853</v>
      </c>
      <c r="D7" s="201">
        <f t="shared" si="1"/>
        <v>0.30479819075067932</v>
      </c>
      <c r="E7" s="200">
        <f t="shared" si="2"/>
        <v>6483.7765905196757</v>
      </c>
      <c r="F7" s="202">
        <f t="shared" si="0"/>
        <v>32554.450456702529</v>
      </c>
    </row>
    <row r="8" spans="1:6">
      <c r="A8" s="198" t="s">
        <v>725</v>
      </c>
      <c r="B8" s="204" t="str">
        <f>QUANTITATIVO!C37</f>
        <v>ALVENARIA E VEDAÇÕES</v>
      </c>
      <c r="C8" s="200">
        <f>QUANTITATIVO!G37</f>
        <v>1743.3339706954946</v>
      </c>
      <c r="D8" s="201">
        <f t="shared" si="1"/>
        <v>2.0381714829068382E-2</v>
      </c>
      <c r="E8" s="200">
        <f t="shared" si="2"/>
        <v>433.56715851196952</v>
      </c>
      <c r="F8" s="202">
        <f t="shared" si="0"/>
        <v>2176.9011292074642</v>
      </c>
    </row>
    <row r="9" spans="1:6">
      <c r="A9" s="198" t="s">
        <v>726</v>
      </c>
      <c r="B9" s="199" t="str">
        <f>QUANTITATIVO!C41</f>
        <v>IMPERMEABILIZAÇÕES</v>
      </c>
      <c r="C9" s="200">
        <f>QUANTITATIVO!G41</f>
        <v>2246.9897308275004</v>
      </c>
      <c r="D9" s="201">
        <f t="shared" si="1"/>
        <v>2.6270069124678698E-2</v>
      </c>
      <c r="E9" s="200">
        <f t="shared" si="2"/>
        <v>558.82634605679937</v>
      </c>
      <c r="F9" s="202">
        <f t="shared" si="0"/>
        <v>2805.8160768842999</v>
      </c>
    </row>
    <row r="10" spans="1:6">
      <c r="A10" s="198" t="s">
        <v>727</v>
      </c>
      <c r="B10" s="199" t="str">
        <f>QUANTITATIVO!C43</f>
        <v>COBERTURA E PROTEÇÕES</v>
      </c>
      <c r="C10" s="200">
        <f>QUANTITATIVO!G43</f>
        <v>6605.4336152987689</v>
      </c>
      <c r="D10" s="201">
        <f t="shared" si="1"/>
        <v>7.7225630047036642E-2</v>
      </c>
      <c r="E10" s="200">
        <f t="shared" si="2"/>
        <v>1642.7713401248038</v>
      </c>
      <c r="F10" s="202">
        <f t="shared" si="0"/>
        <v>8248.2049554235728</v>
      </c>
    </row>
    <row r="11" spans="1:6">
      <c r="A11" s="198" t="s">
        <v>728</v>
      </c>
      <c r="B11" s="203" t="str">
        <f>QUANTITATIVO!C50</f>
        <v>ESQUADRIAS METÁLICA</v>
      </c>
      <c r="C11" s="200">
        <f>QUANTITATIVO!G50</f>
        <v>10217.901079918007</v>
      </c>
      <c r="D11" s="201">
        <f t="shared" si="1"/>
        <v>0.11945981060613131</v>
      </c>
      <c r="E11" s="200">
        <f t="shared" si="2"/>
        <v>2541.1919985756085</v>
      </c>
      <c r="F11" s="202">
        <f t="shared" si="0"/>
        <v>12759.093078493615</v>
      </c>
    </row>
    <row r="12" spans="1:6">
      <c r="A12" s="198" t="s">
        <v>729</v>
      </c>
      <c r="B12" s="203" t="str">
        <f>QUANTITATIVO!C54</f>
        <v>ESQUADRIAS DE MADEIRA</v>
      </c>
      <c r="C12" s="200">
        <f>QUANTITATIVO!G54</f>
        <v>1583.2251111111111</v>
      </c>
      <c r="D12" s="201">
        <f t="shared" si="1"/>
        <v>1.8509845656259006E-2</v>
      </c>
      <c r="E12" s="200">
        <f t="shared" si="2"/>
        <v>393.74808513333335</v>
      </c>
      <c r="F12" s="202">
        <f t="shared" si="0"/>
        <v>1976.9731962444444</v>
      </c>
    </row>
    <row r="13" spans="1:6" ht="24" customHeight="1">
      <c r="A13" s="198" t="s">
        <v>730</v>
      </c>
      <c r="B13" s="204" t="str">
        <f>QUANTITATIVO!C57</f>
        <v>FORROS</v>
      </c>
      <c r="C13" s="200">
        <f>QUANTITATIVO!G57</f>
        <v>1501.6030907146021</v>
      </c>
      <c r="D13" s="201">
        <f t="shared" si="1"/>
        <v>1.7555584010780736E-2</v>
      </c>
      <c r="E13" s="200">
        <f t="shared" si="2"/>
        <v>373.44868866072153</v>
      </c>
      <c r="F13" s="202">
        <f t="shared" si="0"/>
        <v>1875.0517793753236</v>
      </c>
    </row>
    <row r="14" spans="1:6">
      <c r="A14" s="198" t="s">
        <v>731</v>
      </c>
      <c r="B14" s="204" t="str">
        <f>QUANTITATIVO!C59</f>
        <v>REVESTIMENTO</v>
      </c>
      <c r="C14" s="200">
        <f>QUANTITATIVO!G59</f>
        <v>16743.476546293557</v>
      </c>
      <c r="D14" s="201">
        <f t="shared" si="1"/>
        <v>0.19575180083114294</v>
      </c>
      <c r="E14" s="200">
        <f t="shared" si="2"/>
        <v>4164.1026170632076</v>
      </c>
      <c r="F14" s="202">
        <f t="shared" si="0"/>
        <v>20907.579163356764</v>
      </c>
    </row>
    <row r="15" spans="1:6">
      <c r="A15" s="198" t="s">
        <v>732</v>
      </c>
      <c r="B15" s="199" t="str">
        <f>QUANTITATIVO!C65</f>
        <v>PAVIMENTAÇÃO</v>
      </c>
      <c r="C15" s="200">
        <f>QUANTITATIVO!G65</f>
        <v>3739.5437709758953</v>
      </c>
      <c r="D15" s="201">
        <f t="shared" si="1"/>
        <v>4.3719858622638309E-2</v>
      </c>
      <c r="E15" s="200">
        <f t="shared" si="2"/>
        <v>930.02453584170519</v>
      </c>
      <c r="F15" s="202">
        <f t="shared" si="0"/>
        <v>4669.5683068176004</v>
      </c>
    </row>
    <row r="16" spans="1:6" s="676" customFormat="1">
      <c r="A16" s="198">
        <v>12</v>
      </c>
      <c r="B16" s="199" t="str">
        <f>QUANTITATIVO!C69</f>
        <v>INSTALAÇÕES HIDRO-SANITÁRIAS</v>
      </c>
      <c r="C16" s="200">
        <f>QUANTITATIVO!G69</f>
        <v>281.17026793590907</v>
      </c>
      <c r="D16" s="201">
        <f t="shared" si="1"/>
        <v>3.2872256927318406E-3</v>
      </c>
      <c r="E16" s="200">
        <f t="shared" si="2"/>
        <v>69.927045635660591</v>
      </c>
      <c r="F16" s="202">
        <f t="shared" si="0"/>
        <v>351.09731357156966</v>
      </c>
    </row>
    <row r="17" spans="1:6" s="676" customFormat="1">
      <c r="A17" s="198">
        <v>13</v>
      </c>
      <c r="B17" s="199" t="str">
        <f>QUANTITATIVO!C72</f>
        <v>INSTALAÇÕES ELÉTRICAS</v>
      </c>
      <c r="C17" s="200">
        <f>QUANTITATIVO!G72</f>
        <v>4303.3437289518179</v>
      </c>
      <c r="D17" s="201">
        <f t="shared" si="1"/>
        <v>5.0311372444583523E-2</v>
      </c>
      <c r="E17" s="200">
        <f t="shared" si="2"/>
        <v>1070.2415853903171</v>
      </c>
      <c r="F17" s="202">
        <f t="shared" si="0"/>
        <v>5373.5853143421355</v>
      </c>
    </row>
    <row r="18" spans="1:6">
      <c r="A18" s="205">
        <v>14</v>
      </c>
      <c r="B18" s="199" t="str">
        <f>QUANTITATIVO!C81</f>
        <v>PINTURA</v>
      </c>
      <c r="C18" s="200">
        <f>QUANTITATIVO!G81</f>
        <v>1110.5829055140152</v>
      </c>
      <c r="D18" s="201">
        <f t="shared" si="1"/>
        <v>1.2984077895983692E-2</v>
      </c>
      <c r="E18" s="200">
        <f t="shared" si="2"/>
        <v>276.20196860133558</v>
      </c>
      <c r="F18" s="202">
        <f t="shared" si="0"/>
        <v>1386.7848741153507</v>
      </c>
    </row>
    <row r="19" spans="1:6" s="676" customFormat="1">
      <c r="A19" s="205">
        <v>15</v>
      </c>
      <c r="B19" s="199" t="str">
        <f>QUANTITATIVO!C86</f>
        <v>SERVIÇOS COMPLEMENTARES</v>
      </c>
      <c r="C19" s="200">
        <f>QUANTITATIVO!G86</f>
        <v>2081.4452592066946</v>
      </c>
      <c r="D19" s="201">
        <f t="shared" si="1"/>
        <v>2.433465097255149E-2</v>
      </c>
      <c r="E19" s="200">
        <f t="shared" si="2"/>
        <v>517.65543596470491</v>
      </c>
      <c r="F19" s="202">
        <f t="shared" si="0"/>
        <v>2599.1006951713994</v>
      </c>
    </row>
    <row r="20" spans="1:6">
      <c r="A20" s="205"/>
      <c r="B20" s="199"/>
      <c r="C20" s="200"/>
      <c r="D20" s="201"/>
      <c r="E20" s="200"/>
      <c r="F20" s="202"/>
    </row>
    <row r="21" spans="1:6">
      <c r="A21" s="206"/>
      <c r="B21" s="207" t="s">
        <v>733</v>
      </c>
      <c r="C21" s="208">
        <f>SUM(C5:C20)</f>
        <v>85534.214628945425</v>
      </c>
      <c r="D21" s="209">
        <f>C21/$C$21</f>
        <v>1</v>
      </c>
      <c r="E21" s="210">
        <f>SUM(E5:E20)</f>
        <v>21272.359178218725</v>
      </c>
      <c r="F21" s="210">
        <f>SUM(F5:F20)</f>
        <v>106806.57380716415</v>
      </c>
    </row>
    <row r="22" spans="1:6">
      <c r="A22" s="206"/>
      <c r="B22" s="207" t="s">
        <v>737</v>
      </c>
      <c r="C22" s="208">
        <f>C21*0.2487</f>
        <v>21272.359178218729</v>
      </c>
      <c r="D22" s="211"/>
      <c r="E22" s="210"/>
      <c r="F22" s="210"/>
    </row>
    <row r="23" spans="1:6">
      <c r="A23" s="206"/>
      <c r="B23" s="207" t="s">
        <v>632</v>
      </c>
      <c r="C23" s="208">
        <f>SUM(C21:C22)</f>
        <v>106806.57380716415</v>
      </c>
      <c r="D23" s="211"/>
      <c r="E23" s="210"/>
      <c r="F23" s="210"/>
    </row>
  </sheetData>
  <mergeCells count="3">
    <mergeCell ref="A1:F1"/>
    <mergeCell ref="A2:F2"/>
    <mergeCell ref="A3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002"/>
  <sheetViews>
    <sheetView showGridLines="0" topLeftCell="A28" workbookViewId="0">
      <selection activeCell="A2" sqref="A2:K59"/>
    </sheetView>
  </sheetViews>
  <sheetFormatPr defaultColWidth="17.33203125" defaultRowHeight="15" customHeight="1"/>
  <cols>
    <col min="1" max="1" width="13.1640625" customWidth="1"/>
    <col min="2" max="2" width="43.5" customWidth="1"/>
    <col min="3" max="3" width="17" customWidth="1"/>
    <col min="4" max="4" width="21.5" customWidth="1"/>
    <col min="5" max="6" width="23" customWidth="1"/>
    <col min="7" max="7" width="22.6640625" customWidth="1"/>
    <col min="8" max="8" width="25" customWidth="1"/>
    <col min="9" max="9" width="25.1640625" style="179" customWidth="1"/>
    <col min="10" max="10" width="26.33203125" style="179" customWidth="1"/>
    <col min="11" max="11" width="24.6640625" customWidth="1"/>
    <col min="12" max="12" width="20.5" customWidth="1"/>
    <col min="13" max="13" width="3.5" customWidth="1"/>
    <col min="14" max="14" width="17.6640625" customWidth="1"/>
    <col min="15" max="21" width="9.83203125" customWidth="1"/>
    <col min="22" max="26" width="8" customWidth="1"/>
  </cols>
  <sheetData>
    <row r="1" spans="1:26" ht="12.75" customHeight="1">
      <c r="A1" s="44"/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21.75" customHeight="1" thickBot="1">
      <c r="A2" s="936" t="s">
        <v>555</v>
      </c>
      <c r="B2" s="937"/>
      <c r="C2" s="937"/>
      <c r="D2" s="937"/>
      <c r="E2" s="937"/>
      <c r="F2" s="937"/>
      <c r="G2" s="937"/>
      <c r="H2" s="937"/>
      <c r="I2" s="937"/>
      <c r="J2" s="937"/>
      <c r="K2" s="937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30" customHeight="1">
      <c r="A3" s="948" t="str">
        <f>'ORÇMENTO RESUMO'!A3:F3</f>
        <v>AMPLIAÇÃO DA GUARITA - CAMPUS CG</v>
      </c>
      <c r="B3" s="949"/>
      <c r="C3" s="949"/>
      <c r="D3" s="949"/>
      <c r="E3" s="949"/>
      <c r="F3" s="949"/>
      <c r="G3" s="949"/>
      <c r="H3" s="949"/>
      <c r="I3" s="949"/>
      <c r="J3" s="949"/>
      <c r="K3" s="950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30" customHeight="1">
      <c r="A4" s="951" t="str">
        <f>'ORÇMENTO RESUMO'!A2:F2</f>
        <v>CAMPUS CAMPINA GRANDE</v>
      </c>
      <c r="B4" s="952"/>
      <c r="C4" s="952"/>
      <c r="D4" s="952"/>
      <c r="E4" s="952"/>
      <c r="F4" s="952"/>
      <c r="G4" s="952"/>
      <c r="H4" s="952"/>
      <c r="I4" s="952"/>
      <c r="J4" s="952"/>
      <c r="K4" s="953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30" customHeight="1" thickBot="1">
      <c r="A5" s="954"/>
      <c r="B5" s="955"/>
      <c r="C5" s="955"/>
      <c r="D5" s="955"/>
      <c r="E5" s="955"/>
      <c r="F5" s="955"/>
      <c r="G5" s="955"/>
      <c r="H5" s="955"/>
      <c r="I5" s="955"/>
      <c r="J5" s="955"/>
      <c r="K5" s="956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9" customHeight="1" thickBot="1">
      <c r="A6" s="45"/>
      <c r="B6" s="46"/>
      <c r="C6" s="46"/>
      <c r="D6" s="46"/>
      <c r="E6" s="46"/>
      <c r="F6" s="46"/>
      <c r="G6" s="46"/>
      <c r="H6" s="46"/>
      <c r="I6" s="46"/>
      <c r="J6" s="46"/>
      <c r="K6" s="46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20.25" customHeight="1" thickBot="1">
      <c r="A7" s="47"/>
      <c r="B7" s="944" t="s">
        <v>564</v>
      </c>
      <c r="C7" s="945"/>
      <c r="D7" s="48"/>
      <c r="E7" s="49"/>
      <c r="F7" s="48" t="s">
        <v>567</v>
      </c>
      <c r="G7" s="49"/>
      <c r="H7" s="50"/>
      <c r="I7" s="50"/>
      <c r="J7" s="50"/>
      <c r="K7" s="51"/>
      <c r="L7" s="52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8.75" customHeight="1" thickBot="1">
      <c r="A8" s="53"/>
      <c r="B8" s="946"/>
      <c r="C8" s="947"/>
      <c r="D8" s="54">
        <v>30</v>
      </c>
      <c r="E8" s="54">
        <v>60</v>
      </c>
      <c r="F8" s="54">
        <v>90</v>
      </c>
      <c r="G8" s="54">
        <v>120</v>
      </c>
      <c r="H8" s="54">
        <v>150</v>
      </c>
      <c r="I8" s="54">
        <v>180</v>
      </c>
      <c r="J8" s="54">
        <v>210</v>
      </c>
      <c r="K8" s="54" t="s">
        <v>570</v>
      </c>
      <c r="L8" s="52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5" customHeight="1">
      <c r="A9" s="55"/>
      <c r="B9" s="56"/>
      <c r="C9" s="57" t="s">
        <v>571</v>
      </c>
      <c r="D9" s="58">
        <v>0.5</v>
      </c>
      <c r="E9" s="58">
        <v>0.5</v>
      </c>
      <c r="F9" s="58"/>
      <c r="G9" s="58"/>
      <c r="H9" s="58"/>
      <c r="I9" s="58"/>
      <c r="J9" s="58"/>
      <c r="K9" s="58">
        <f>SUM(D9:J9)</f>
        <v>1</v>
      </c>
      <c r="L9" s="52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5" customHeight="1">
      <c r="A10" s="59" t="s">
        <v>574</v>
      </c>
      <c r="B10" s="212" t="str">
        <f>'ORÇMENTO RESUMO'!B5</f>
        <v>SERVICO EM TERRA</v>
      </c>
      <c r="C10" s="60" t="s">
        <v>576</v>
      </c>
      <c r="D10" s="61"/>
      <c r="E10" s="61"/>
      <c r="F10" s="61"/>
      <c r="G10" s="61"/>
      <c r="H10" s="61"/>
      <c r="I10" s="61"/>
      <c r="J10" s="61"/>
      <c r="K10" s="61"/>
      <c r="L10" s="52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5.75" customHeight="1" thickBot="1">
      <c r="A11" s="62"/>
      <c r="B11" s="213"/>
      <c r="C11" s="64" t="s">
        <v>577</v>
      </c>
      <c r="D11" s="65">
        <f>D9*$K$11</f>
        <v>586.37947678536295</v>
      </c>
      <c r="E11" s="65">
        <f>E9*$K$11</f>
        <v>586.37947678536295</v>
      </c>
      <c r="F11" s="65">
        <f>F9*$K$11</f>
        <v>0</v>
      </c>
      <c r="G11" s="65">
        <f t="shared" ref="G11" si="0">G9*$K$11</f>
        <v>0</v>
      </c>
      <c r="H11" s="65">
        <f>H9*$K$11</f>
        <v>0</v>
      </c>
      <c r="I11" s="65">
        <f>I9*$K$11</f>
        <v>0</v>
      </c>
      <c r="J11" s="65">
        <f>J9*$K$11</f>
        <v>0</v>
      </c>
      <c r="K11" s="65">
        <f>'ORÇMENTO RESUMO'!F5</f>
        <v>1172.7589535707259</v>
      </c>
      <c r="L11" s="898"/>
      <c r="M11" s="44"/>
      <c r="N11" s="899"/>
      <c r="O11" s="900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5" customHeight="1">
      <c r="A12" s="55"/>
      <c r="B12" s="214"/>
      <c r="C12" s="57" t="s">
        <v>571</v>
      </c>
      <c r="D12" s="58">
        <v>0.5</v>
      </c>
      <c r="E12" s="58">
        <v>0.5</v>
      </c>
      <c r="F12" s="58"/>
      <c r="G12" s="58"/>
      <c r="H12" s="58"/>
      <c r="I12" s="58"/>
      <c r="J12" s="58"/>
      <c r="K12" s="58">
        <f>SUM(D12:J12)</f>
        <v>1</v>
      </c>
      <c r="L12" s="52"/>
      <c r="M12" s="44"/>
      <c r="N12" s="899"/>
      <c r="O12" s="900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5" customHeight="1">
      <c r="A13" s="59" t="s">
        <v>580</v>
      </c>
      <c r="B13" s="212" t="str">
        <f>'ORÇMENTO RESUMO'!B6</f>
        <v>FUNDAÇÕES E SONDAGENS</v>
      </c>
      <c r="C13" s="60" t="s">
        <v>576</v>
      </c>
      <c r="D13" s="61"/>
      <c r="E13" s="61"/>
      <c r="F13" s="61"/>
      <c r="G13" s="61"/>
      <c r="H13" s="61"/>
      <c r="I13" s="61"/>
      <c r="J13" s="61"/>
      <c r="K13" s="61"/>
      <c r="L13" s="52"/>
      <c r="M13" s="44"/>
      <c r="N13" s="899"/>
      <c r="O13" s="900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6.5" customHeight="1" thickBot="1">
      <c r="A14" s="62"/>
      <c r="B14" s="213"/>
      <c r="C14" s="64" t="s">
        <v>577</v>
      </c>
      <c r="D14" s="65">
        <f>D12*$K$14</f>
        <v>3974.8042569436639</v>
      </c>
      <c r="E14" s="65">
        <f>E12*$K$14</f>
        <v>3974.8042569436639</v>
      </c>
      <c r="F14" s="65">
        <f>F12*$K$14</f>
        <v>0</v>
      </c>
      <c r="G14" s="65">
        <f t="shared" ref="G14" si="1">G12*$K$14</f>
        <v>0</v>
      </c>
      <c r="H14" s="65">
        <f>H12*$K$14</f>
        <v>0</v>
      </c>
      <c r="I14" s="65"/>
      <c r="J14" s="65"/>
      <c r="K14" s="66">
        <f>'ORÇMENTO RESUMO'!F6</f>
        <v>7949.6085138873277</v>
      </c>
      <c r="L14" s="52"/>
      <c r="M14" s="44"/>
      <c r="N14" s="899"/>
      <c r="O14" s="900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5" customHeight="1">
      <c r="A15" s="55"/>
      <c r="B15" s="214"/>
      <c r="C15" s="57" t="s">
        <v>571</v>
      </c>
      <c r="D15" s="58"/>
      <c r="E15" s="58">
        <v>0.2</v>
      </c>
      <c r="F15" s="58">
        <v>0.5</v>
      </c>
      <c r="G15" s="58">
        <v>0.3</v>
      </c>
      <c r="H15" s="58">
        <v>0</v>
      </c>
      <c r="I15" s="58"/>
      <c r="J15" s="58"/>
      <c r="K15" s="58">
        <f>SUM(D15:J15)</f>
        <v>1</v>
      </c>
      <c r="L15" s="52"/>
      <c r="M15" s="44"/>
      <c r="N15" s="899"/>
      <c r="O15" s="900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5" customHeight="1">
      <c r="A16" s="59" t="s">
        <v>581</v>
      </c>
      <c r="B16" s="212" t="str">
        <f>'ORÇMENTO RESUMO'!B7</f>
        <v>ESTRUTURA</v>
      </c>
      <c r="C16" s="60" t="s">
        <v>576</v>
      </c>
      <c r="D16" s="61"/>
      <c r="E16" s="61"/>
      <c r="F16" s="61"/>
      <c r="G16" s="61"/>
      <c r="H16" s="61"/>
      <c r="I16" s="61"/>
      <c r="J16" s="61"/>
      <c r="K16" s="61"/>
      <c r="L16" s="52"/>
      <c r="M16" s="44"/>
      <c r="N16" s="899"/>
      <c r="O16" s="900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5.75" customHeight="1" thickBot="1">
      <c r="A17" s="62"/>
      <c r="B17" s="213"/>
      <c r="C17" s="64" t="s">
        <v>577</v>
      </c>
      <c r="D17" s="65">
        <f>D15*$K$17</f>
        <v>0</v>
      </c>
      <c r="E17" s="65">
        <f>E15*$K$17</f>
        <v>6510.8900913405059</v>
      </c>
      <c r="F17" s="65">
        <f>F15*$K$17</f>
        <v>16277.225228351264</v>
      </c>
      <c r="G17" s="65">
        <f t="shared" ref="G17" si="2">G15*$K$17</f>
        <v>9766.3351370107575</v>
      </c>
      <c r="H17" s="65">
        <f>H15*$K$17</f>
        <v>0</v>
      </c>
      <c r="I17" s="65"/>
      <c r="J17" s="65"/>
      <c r="K17" s="66">
        <f>'ORÇMENTO RESUMO'!F7</f>
        <v>32554.450456702529</v>
      </c>
      <c r="L17" s="52"/>
      <c r="M17" s="44"/>
      <c r="N17" s="899"/>
      <c r="O17" s="900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5" customHeight="1">
      <c r="A18" s="55"/>
      <c r="B18" s="214"/>
      <c r="C18" s="57" t="s">
        <v>571</v>
      </c>
      <c r="D18" s="58"/>
      <c r="E18" s="58"/>
      <c r="F18" s="58">
        <v>0</v>
      </c>
      <c r="G18" s="58">
        <v>1</v>
      </c>
      <c r="H18" s="58">
        <v>0</v>
      </c>
      <c r="I18" s="58"/>
      <c r="J18" s="58"/>
      <c r="K18" s="58">
        <f>SUM(D18:J18)</f>
        <v>1</v>
      </c>
      <c r="L18" s="52"/>
      <c r="M18" s="44"/>
      <c r="N18" s="899"/>
      <c r="O18" s="900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5" customHeight="1">
      <c r="A19" s="59" t="s">
        <v>584</v>
      </c>
      <c r="B19" s="212" t="str">
        <f>'ORÇMENTO RESUMO'!B8</f>
        <v>ALVENARIA E VEDAÇÕES</v>
      </c>
      <c r="C19" s="60" t="s">
        <v>576</v>
      </c>
      <c r="D19" s="61"/>
      <c r="E19" s="61"/>
      <c r="F19" s="61"/>
      <c r="G19" s="61"/>
      <c r="H19" s="61"/>
      <c r="I19" s="61"/>
      <c r="J19" s="61"/>
      <c r="K19" s="61"/>
      <c r="L19" s="52"/>
      <c r="M19" s="44"/>
      <c r="N19" s="899"/>
      <c r="O19" s="900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5.75" customHeight="1" thickBot="1">
      <c r="A20" s="62"/>
      <c r="B20" s="213"/>
      <c r="C20" s="64" t="s">
        <v>577</v>
      </c>
      <c r="D20" s="65">
        <f>D18*$K$20</f>
        <v>0</v>
      </c>
      <c r="E20" s="65">
        <f>E18*$K$20</f>
        <v>0</v>
      </c>
      <c r="F20" s="65">
        <f>F18*$K$20</f>
        <v>0</v>
      </c>
      <c r="G20" s="65">
        <f t="shared" ref="G20" si="3">G18*$K$20</f>
        <v>2176.9011292074642</v>
      </c>
      <c r="H20" s="65">
        <f>H18*$K$20</f>
        <v>0</v>
      </c>
      <c r="I20" s="65">
        <f>I18*$K$20</f>
        <v>0</v>
      </c>
      <c r="J20" s="65">
        <f>J18*$K$20</f>
        <v>0</v>
      </c>
      <c r="K20" s="65">
        <f>'ORÇMENTO RESUMO'!F8</f>
        <v>2176.9011292074642</v>
      </c>
      <c r="L20" s="52"/>
      <c r="M20" s="44"/>
      <c r="N20" s="899"/>
      <c r="O20" s="900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5" customHeight="1">
      <c r="A21" s="55"/>
      <c r="B21" s="214"/>
      <c r="C21" s="57" t="s">
        <v>571</v>
      </c>
      <c r="D21" s="58"/>
      <c r="E21" s="58"/>
      <c r="F21" s="58"/>
      <c r="G21" s="58"/>
      <c r="H21" s="58">
        <v>1</v>
      </c>
      <c r="I21" s="58"/>
      <c r="J21" s="58"/>
      <c r="K21" s="58">
        <f>SUM(D21:J21)</f>
        <v>1</v>
      </c>
      <c r="L21" s="52"/>
      <c r="M21" s="44"/>
      <c r="N21" s="899"/>
      <c r="O21" s="900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5" customHeight="1">
      <c r="A22" s="59" t="s">
        <v>585</v>
      </c>
      <c r="B22" s="212" t="str">
        <f>'ORÇMENTO RESUMO'!B9</f>
        <v>IMPERMEABILIZAÇÕES</v>
      </c>
      <c r="C22" s="60" t="s">
        <v>576</v>
      </c>
      <c r="D22" s="61"/>
      <c r="E22" s="61"/>
      <c r="F22" s="61"/>
      <c r="G22" s="61"/>
      <c r="H22" s="61"/>
      <c r="I22" s="61"/>
      <c r="J22" s="61"/>
      <c r="K22" s="61"/>
      <c r="L22" s="52"/>
      <c r="M22" s="44"/>
      <c r="N22" s="899"/>
      <c r="O22" s="900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5.75" customHeight="1" thickBot="1">
      <c r="A23" s="62"/>
      <c r="B23" s="213"/>
      <c r="C23" s="64" t="s">
        <v>577</v>
      </c>
      <c r="D23" s="65">
        <f>D21*$K$23</f>
        <v>0</v>
      </c>
      <c r="E23" s="65">
        <f>E21*$K$23</f>
        <v>0</v>
      </c>
      <c r="F23" s="65">
        <f>F21*$K$23</f>
        <v>0</v>
      </c>
      <c r="G23" s="65">
        <f t="shared" ref="G23" si="4">G21*$K$23</f>
        <v>0</v>
      </c>
      <c r="H23" s="65">
        <f>H21*$K$23</f>
        <v>2805.8160768842999</v>
      </c>
      <c r="I23" s="65">
        <f>I21*$K$23</f>
        <v>0</v>
      </c>
      <c r="J23" s="65">
        <f>J21*$K$23</f>
        <v>0</v>
      </c>
      <c r="K23" s="66">
        <f>'ORÇMENTO RESUMO'!F9</f>
        <v>2805.8160768842999</v>
      </c>
      <c r="L23" s="52"/>
      <c r="M23" s="44"/>
      <c r="N23" s="899"/>
      <c r="O23" s="900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5" customHeight="1">
      <c r="A24" s="55"/>
      <c r="B24" s="214"/>
      <c r="C24" s="57" t="s">
        <v>571</v>
      </c>
      <c r="D24" s="58"/>
      <c r="E24" s="58"/>
      <c r="F24" s="58"/>
      <c r="G24" s="58">
        <v>1</v>
      </c>
      <c r="H24" s="58"/>
      <c r="I24" s="58"/>
      <c r="J24" s="58"/>
      <c r="K24" s="58">
        <f>SUM(D24:J24)</f>
        <v>1</v>
      </c>
      <c r="L24" s="52"/>
      <c r="M24" s="44"/>
      <c r="N24" s="899"/>
      <c r="O24" s="900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5" customHeight="1">
      <c r="A25" s="59" t="s">
        <v>588</v>
      </c>
      <c r="B25" s="212" t="str">
        <f>'ORÇMENTO RESUMO'!B10</f>
        <v>COBERTURA E PROTEÇÕES</v>
      </c>
      <c r="C25" s="60" t="s">
        <v>576</v>
      </c>
      <c r="D25" s="61"/>
      <c r="E25" s="61"/>
      <c r="F25" s="61"/>
      <c r="G25" s="61"/>
      <c r="H25" s="61"/>
      <c r="I25" s="61"/>
      <c r="J25" s="61"/>
      <c r="K25" s="61"/>
      <c r="L25" s="52"/>
      <c r="M25" s="44"/>
      <c r="N25" s="899"/>
      <c r="O25" s="900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5.75" customHeight="1" thickBot="1">
      <c r="A26" s="62"/>
      <c r="B26" s="213"/>
      <c r="C26" s="64" t="s">
        <v>577</v>
      </c>
      <c r="D26" s="65">
        <f>D24*$K$26</f>
        <v>0</v>
      </c>
      <c r="E26" s="65">
        <f>E24*$K$26</f>
        <v>0</v>
      </c>
      <c r="F26" s="65">
        <f>F24*$K$26</f>
        <v>0</v>
      </c>
      <c r="G26" s="65">
        <f t="shared" ref="G26" si="5">G24*$K$26</f>
        <v>8248.2049554235728</v>
      </c>
      <c r="H26" s="65">
        <f>H24*$K$26</f>
        <v>0</v>
      </c>
      <c r="I26" s="65">
        <f>I24*$K$26</f>
        <v>0</v>
      </c>
      <c r="J26" s="65">
        <f>J24*$K$26</f>
        <v>0</v>
      </c>
      <c r="K26" s="66">
        <f>'ORÇMENTO RESUMO'!F10</f>
        <v>8248.2049554235728</v>
      </c>
      <c r="L26" s="52"/>
      <c r="M26" s="44"/>
      <c r="N26" s="899"/>
      <c r="O26" s="900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5" customHeight="1">
      <c r="A27" s="55"/>
      <c r="B27" s="214"/>
      <c r="C27" s="57" t="s">
        <v>571</v>
      </c>
      <c r="D27" s="58"/>
      <c r="E27" s="58"/>
      <c r="F27" s="58"/>
      <c r="G27" s="58">
        <v>0</v>
      </c>
      <c r="H27" s="58">
        <v>0.5</v>
      </c>
      <c r="I27" s="58">
        <v>0.5</v>
      </c>
      <c r="J27" s="58"/>
      <c r="K27" s="58">
        <f>SUM(D27:J27)</f>
        <v>1</v>
      </c>
      <c r="L27" s="52"/>
      <c r="M27" s="44"/>
      <c r="N27" s="899"/>
      <c r="O27" s="900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5" customHeight="1">
      <c r="A28" s="59" t="s">
        <v>591</v>
      </c>
      <c r="B28" s="212" t="str">
        <f>'ORÇMENTO RESUMO'!B11</f>
        <v>ESQUADRIAS METÁLICA</v>
      </c>
      <c r="C28" s="60" t="s">
        <v>576</v>
      </c>
      <c r="D28" s="61"/>
      <c r="E28" s="61"/>
      <c r="F28" s="61"/>
      <c r="G28" s="61"/>
      <c r="H28" s="61"/>
      <c r="I28" s="61"/>
      <c r="J28" s="61"/>
      <c r="K28" s="61"/>
      <c r="L28" s="52"/>
      <c r="M28" s="44"/>
      <c r="N28" s="899"/>
      <c r="O28" s="900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5.75" customHeight="1" thickBot="1">
      <c r="A29" s="62"/>
      <c r="B29" s="213"/>
      <c r="C29" s="64" t="s">
        <v>577</v>
      </c>
      <c r="D29" s="65">
        <f>D27*$K$29</f>
        <v>0</v>
      </c>
      <c r="E29" s="65">
        <f>E27*$K$29</f>
        <v>0</v>
      </c>
      <c r="F29" s="65">
        <f>F27*$K$29</f>
        <v>0</v>
      </c>
      <c r="G29" s="65">
        <f t="shared" ref="G29" si="6">G27*$K$29</f>
        <v>0</v>
      </c>
      <c r="H29" s="65">
        <f>H27*$K$29</f>
        <v>6379.5465392468077</v>
      </c>
      <c r="I29" s="65">
        <f>I27*$K$29</f>
        <v>6379.5465392468077</v>
      </c>
      <c r="J29" s="65">
        <f>J27*$K$29</f>
        <v>0</v>
      </c>
      <c r="K29" s="65">
        <f>'ORÇMENTO RESUMO'!F11</f>
        <v>12759.093078493615</v>
      </c>
      <c r="L29" s="52"/>
      <c r="M29" s="44"/>
      <c r="N29" s="899"/>
      <c r="O29" s="900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5" customHeight="1">
      <c r="A30" s="55"/>
      <c r="B30" s="214"/>
      <c r="C30" s="57" t="s">
        <v>571</v>
      </c>
      <c r="D30" s="58"/>
      <c r="E30" s="58"/>
      <c r="F30" s="58"/>
      <c r="G30" s="58"/>
      <c r="H30" s="58">
        <v>0</v>
      </c>
      <c r="I30" s="58"/>
      <c r="J30" s="58">
        <v>1</v>
      </c>
      <c r="K30" s="58">
        <f>SUM(D30:J30)</f>
        <v>1</v>
      </c>
      <c r="L30" s="52"/>
      <c r="M30" s="44"/>
      <c r="N30" s="899"/>
      <c r="O30" s="900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5" customHeight="1">
      <c r="A31" s="59" t="s">
        <v>600</v>
      </c>
      <c r="B31" s="212" t="str">
        <f>'ORÇMENTO RESUMO'!B12</f>
        <v>ESQUADRIAS DE MADEIRA</v>
      </c>
      <c r="C31" s="60" t="s">
        <v>576</v>
      </c>
      <c r="D31" s="61"/>
      <c r="E31" s="61"/>
      <c r="F31" s="61"/>
      <c r="G31" s="61"/>
      <c r="H31" s="61"/>
      <c r="I31" s="61"/>
      <c r="J31" s="61"/>
      <c r="K31" s="61"/>
      <c r="L31" s="52"/>
      <c r="M31" s="44"/>
      <c r="N31" s="899"/>
      <c r="O31" s="900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5.75" customHeight="1" thickBot="1">
      <c r="A32" s="62"/>
      <c r="B32" s="213"/>
      <c r="C32" s="64" t="s">
        <v>577</v>
      </c>
      <c r="D32" s="65">
        <f>D30*$K$32</f>
        <v>0</v>
      </c>
      <c r="E32" s="65">
        <f>E30*$K$32</f>
        <v>0</v>
      </c>
      <c r="F32" s="65">
        <f>F30*$K$32</f>
        <v>0</v>
      </c>
      <c r="G32" s="65">
        <f t="shared" ref="G32" si="7">G30*$K$32</f>
        <v>0</v>
      </c>
      <c r="H32" s="65">
        <f>H30*$K$32</f>
        <v>0</v>
      </c>
      <c r="I32" s="65">
        <f>I30*$K$32</f>
        <v>0</v>
      </c>
      <c r="J32" s="65">
        <f>J30*$K$32</f>
        <v>1976.9731962444444</v>
      </c>
      <c r="K32" s="65">
        <f>'ORÇMENTO RESUMO'!F12</f>
        <v>1976.9731962444444</v>
      </c>
      <c r="L32" s="52"/>
      <c r="M32" s="44"/>
      <c r="N32" s="899"/>
      <c r="O32" s="900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5" customHeight="1">
      <c r="A33" s="55"/>
      <c r="B33" s="214"/>
      <c r="C33" s="57" t="s">
        <v>571</v>
      </c>
      <c r="D33" s="58"/>
      <c r="E33" s="58"/>
      <c r="F33" s="58"/>
      <c r="G33" s="58">
        <v>0</v>
      </c>
      <c r="H33" s="58"/>
      <c r="I33" s="58"/>
      <c r="J33" s="58">
        <v>1</v>
      </c>
      <c r="K33" s="58">
        <f>SUM(D33:J33)</f>
        <v>1</v>
      </c>
      <c r="L33" s="52"/>
      <c r="M33" s="44"/>
      <c r="N33" s="899"/>
      <c r="O33" s="900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5" customHeight="1">
      <c r="A34" s="59" t="s">
        <v>605</v>
      </c>
      <c r="B34" s="212" t="str">
        <f>'ORÇMENTO RESUMO'!B13</f>
        <v>FORROS</v>
      </c>
      <c r="C34" s="60" t="s">
        <v>576</v>
      </c>
      <c r="D34" s="61"/>
      <c r="E34" s="61"/>
      <c r="F34" s="61"/>
      <c r="G34" s="61"/>
      <c r="H34" s="61"/>
      <c r="I34" s="61"/>
      <c r="J34" s="61"/>
      <c r="K34" s="61"/>
      <c r="L34" s="52"/>
      <c r="M34" s="44"/>
      <c r="N34" s="899"/>
      <c r="O34" s="900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5.75" customHeight="1" thickBot="1">
      <c r="A35" s="62"/>
      <c r="B35" s="213"/>
      <c r="C35" s="64" t="s">
        <v>577</v>
      </c>
      <c r="D35" s="65">
        <f>D33*$K$35</f>
        <v>0</v>
      </c>
      <c r="E35" s="65">
        <f>E33*$K$35</f>
        <v>0</v>
      </c>
      <c r="F35" s="65">
        <f>F33*$K$35</f>
        <v>0</v>
      </c>
      <c r="G35" s="65">
        <f t="shared" ref="G35" si="8">G33*$K$35</f>
        <v>0</v>
      </c>
      <c r="H35" s="65">
        <f>H33*$K$35</f>
        <v>0</v>
      </c>
      <c r="I35" s="65">
        <f>I33*$K$35</f>
        <v>0</v>
      </c>
      <c r="J35" s="65">
        <f>J33*$K$35</f>
        <v>1875.0517793753236</v>
      </c>
      <c r="K35" s="65">
        <f>'ORÇMENTO RESUMO'!F13</f>
        <v>1875.0517793753236</v>
      </c>
      <c r="L35" s="52"/>
      <c r="M35" s="44"/>
      <c r="N35" s="899"/>
      <c r="O35" s="900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5" customHeight="1">
      <c r="A36" s="55"/>
      <c r="B36" s="214"/>
      <c r="C36" s="57" t="s">
        <v>571</v>
      </c>
      <c r="D36" s="58"/>
      <c r="E36" s="58"/>
      <c r="F36" s="58"/>
      <c r="G36" s="58"/>
      <c r="H36" s="58"/>
      <c r="I36" s="58">
        <v>0.5</v>
      </c>
      <c r="J36" s="58">
        <v>0.5</v>
      </c>
      <c r="K36" s="58">
        <f>SUM(D36:J36)</f>
        <v>1</v>
      </c>
      <c r="L36" s="52"/>
      <c r="M36" s="44"/>
      <c r="N36" s="899"/>
      <c r="O36" s="900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5" customHeight="1">
      <c r="A37" s="59" t="s">
        <v>606</v>
      </c>
      <c r="B37" s="212" t="str">
        <f>'ORÇMENTO RESUMO'!B14</f>
        <v>REVESTIMENTO</v>
      </c>
      <c r="C37" s="60" t="s">
        <v>576</v>
      </c>
      <c r="D37" s="61"/>
      <c r="E37" s="61"/>
      <c r="F37" s="61"/>
      <c r="G37" s="61"/>
      <c r="H37" s="61"/>
      <c r="I37" s="61"/>
      <c r="J37" s="61"/>
      <c r="K37" s="61"/>
      <c r="L37" s="52"/>
      <c r="M37" s="44"/>
      <c r="N37" s="899"/>
      <c r="O37" s="900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5.75" customHeight="1" thickBot="1">
      <c r="A38" s="62"/>
      <c r="B38" s="213"/>
      <c r="C38" s="64" t="s">
        <v>577</v>
      </c>
      <c r="D38" s="65">
        <f>D36*$K$38</f>
        <v>0</v>
      </c>
      <c r="E38" s="65">
        <f>E36*$K$38</f>
        <v>0</v>
      </c>
      <c r="F38" s="65">
        <f>F36*$K$38</f>
        <v>0</v>
      </c>
      <c r="G38" s="65">
        <f t="shared" ref="G38" si="9">G36*$K$38</f>
        <v>0</v>
      </c>
      <c r="H38" s="65">
        <f>H36*$K$38</f>
        <v>0</v>
      </c>
      <c r="I38" s="65">
        <f>I36*$K$38</f>
        <v>10453.789581678382</v>
      </c>
      <c r="J38" s="65">
        <f>J36*$K$38</f>
        <v>10453.789581678382</v>
      </c>
      <c r="K38" s="65">
        <f>'ORÇMENTO RESUMO'!F14</f>
        <v>20907.579163356764</v>
      </c>
      <c r="L38" s="52"/>
      <c r="M38" s="44"/>
      <c r="N38" s="899"/>
      <c r="O38" s="900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5" customHeight="1">
      <c r="A39" s="55"/>
      <c r="B39" s="214"/>
      <c r="C39" s="57" t="s">
        <v>571</v>
      </c>
      <c r="D39" s="58"/>
      <c r="E39" s="58"/>
      <c r="F39" s="58"/>
      <c r="G39" s="58"/>
      <c r="H39" s="58"/>
      <c r="I39" s="58">
        <v>0.2</v>
      </c>
      <c r="J39" s="58">
        <v>0.8</v>
      </c>
      <c r="K39" s="58">
        <f>SUM(D39:J39)</f>
        <v>1</v>
      </c>
      <c r="L39" s="52"/>
      <c r="M39" s="44"/>
      <c r="N39" s="899"/>
      <c r="O39" s="900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5" customHeight="1">
      <c r="A40" s="59" t="s">
        <v>607</v>
      </c>
      <c r="B40" s="212" t="str">
        <f>'ORÇMENTO RESUMO'!B15</f>
        <v>PAVIMENTAÇÃO</v>
      </c>
      <c r="C40" s="60" t="s">
        <v>576</v>
      </c>
      <c r="D40" s="61"/>
      <c r="E40" s="61"/>
      <c r="F40" s="61"/>
      <c r="G40" s="61"/>
      <c r="H40" s="61"/>
      <c r="I40" s="61"/>
      <c r="J40" s="61"/>
      <c r="K40" s="61"/>
      <c r="L40" s="52"/>
      <c r="M40" s="44"/>
      <c r="N40" s="899"/>
      <c r="O40" s="900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5.75" customHeight="1" thickBot="1">
      <c r="A41" s="62"/>
      <c r="B41" s="63"/>
      <c r="C41" s="64" t="s">
        <v>577</v>
      </c>
      <c r="D41" s="65">
        <f t="shared" ref="D41:J41" si="10">D39*$K$41</f>
        <v>0</v>
      </c>
      <c r="E41" s="65">
        <f t="shared" si="10"/>
        <v>0</v>
      </c>
      <c r="F41" s="65">
        <f t="shared" si="10"/>
        <v>0</v>
      </c>
      <c r="G41" s="65">
        <f t="shared" si="10"/>
        <v>0</v>
      </c>
      <c r="H41" s="65">
        <f t="shared" si="10"/>
        <v>0</v>
      </c>
      <c r="I41" s="65">
        <f t="shared" si="10"/>
        <v>933.91366136352008</v>
      </c>
      <c r="J41" s="65">
        <f t="shared" si="10"/>
        <v>3735.6546454540803</v>
      </c>
      <c r="K41" s="65">
        <f>'ORÇMENTO RESUMO'!F15</f>
        <v>4669.5683068176004</v>
      </c>
      <c r="L41" s="52"/>
      <c r="M41" s="44"/>
      <c r="N41" s="899"/>
      <c r="O41" s="900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s="748" customFormat="1" ht="15.75" customHeight="1">
      <c r="A42" s="55"/>
      <c r="B42" s="214"/>
      <c r="C42" s="57" t="s">
        <v>571</v>
      </c>
      <c r="D42" s="58"/>
      <c r="E42" s="58"/>
      <c r="F42" s="58"/>
      <c r="G42" s="58"/>
      <c r="H42" s="58"/>
      <c r="I42" s="58">
        <v>0.2</v>
      </c>
      <c r="J42" s="58">
        <v>0.8</v>
      </c>
      <c r="K42" s="58">
        <f>SUM(D42:J42)</f>
        <v>1</v>
      </c>
      <c r="L42" s="52"/>
      <c r="M42" s="44"/>
      <c r="N42" s="899"/>
      <c r="O42" s="900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s="748" customFormat="1" ht="15.75" customHeight="1">
      <c r="A43" s="59" t="s">
        <v>1164</v>
      </c>
      <c r="B43" s="212" t="str">
        <f>'ORÇMENTO RESUMO'!B16</f>
        <v>INSTALAÇÕES HIDRO-SANITÁRIAS</v>
      </c>
      <c r="C43" s="60" t="s">
        <v>576</v>
      </c>
      <c r="D43" s="61"/>
      <c r="E43" s="61"/>
      <c r="F43" s="61"/>
      <c r="G43" s="61"/>
      <c r="H43" s="61"/>
      <c r="I43" s="61"/>
      <c r="J43" s="61"/>
      <c r="K43" s="61"/>
      <c r="L43" s="52"/>
      <c r="M43" s="44"/>
      <c r="N43" s="899"/>
      <c r="O43" s="900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s="748" customFormat="1" ht="15.75" customHeight="1" thickBot="1">
      <c r="A44" s="62"/>
      <c r="B44" s="63"/>
      <c r="C44" s="64" t="s">
        <v>577</v>
      </c>
      <c r="D44" s="65">
        <f t="shared" ref="D44:J44" si="11">D42*$K$44</f>
        <v>0</v>
      </c>
      <c r="E44" s="65">
        <f t="shared" si="11"/>
        <v>0</v>
      </c>
      <c r="F44" s="65">
        <f t="shared" si="11"/>
        <v>0</v>
      </c>
      <c r="G44" s="65">
        <f t="shared" si="11"/>
        <v>0</v>
      </c>
      <c r="H44" s="65">
        <f t="shared" si="11"/>
        <v>0</v>
      </c>
      <c r="I44" s="65">
        <f t="shared" si="11"/>
        <v>70.219462714313934</v>
      </c>
      <c r="J44" s="65">
        <f t="shared" si="11"/>
        <v>280.87785085725574</v>
      </c>
      <c r="K44" s="65">
        <f>'ORÇMENTO RESUMO'!F16</f>
        <v>351.09731357156966</v>
      </c>
      <c r="L44" s="52"/>
      <c r="M44" s="44"/>
      <c r="N44" s="899"/>
      <c r="O44" s="900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s="748" customFormat="1" ht="15.75" customHeight="1">
      <c r="A45" s="55"/>
      <c r="B45" s="214"/>
      <c r="C45" s="57" t="s">
        <v>571</v>
      </c>
      <c r="D45" s="58"/>
      <c r="E45" s="58"/>
      <c r="F45" s="58"/>
      <c r="G45" s="58"/>
      <c r="H45" s="58"/>
      <c r="I45" s="58">
        <v>0.5</v>
      </c>
      <c r="J45" s="58">
        <v>0.5</v>
      </c>
      <c r="K45" s="58">
        <f>SUM(D45:J45)</f>
        <v>1</v>
      </c>
      <c r="L45" s="52"/>
      <c r="M45" s="44"/>
      <c r="N45" s="899"/>
      <c r="O45" s="900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s="748" customFormat="1" ht="15.75" customHeight="1">
      <c r="A46" s="59" t="s">
        <v>1165</v>
      </c>
      <c r="B46" s="212" t="str">
        <f>'ORÇMENTO RESUMO'!B17</f>
        <v>INSTALAÇÕES ELÉTRICAS</v>
      </c>
      <c r="C46" s="60" t="s">
        <v>576</v>
      </c>
      <c r="D46" s="61"/>
      <c r="E46" s="61"/>
      <c r="F46" s="61"/>
      <c r="G46" s="61"/>
      <c r="H46" s="61"/>
      <c r="I46" s="61"/>
      <c r="J46" s="61"/>
      <c r="K46" s="61"/>
      <c r="L46" s="52"/>
      <c r="M46" s="44"/>
      <c r="N46" s="899"/>
      <c r="O46" s="900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s="748" customFormat="1" ht="15.75" customHeight="1" thickBot="1">
      <c r="A47" s="62"/>
      <c r="B47" s="63"/>
      <c r="C47" s="64" t="s">
        <v>577</v>
      </c>
      <c r="D47" s="65">
        <f t="shared" ref="D47:J47" si="12">D45*$K$47</f>
        <v>0</v>
      </c>
      <c r="E47" s="65">
        <f t="shared" si="12"/>
        <v>0</v>
      </c>
      <c r="F47" s="65">
        <f t="shared" si="12"/>
        <v>0</v>
      </c>
      <c r="G47" s="65">
        <f t="shared" si="12"/>
        <v>0</v>
      </c>
      <c r="H47" s="65">
        <f t="shared" si="12"/>
        <v>0</v>
      </c>
      <c r="I47" s="65">
        <f t="shared" si="12"/>
        <v>2686.7926571710677</v>
      </c>
      <c r="J47" s="65">
        <f t="shared" si="12"/>
        <v>2686.7926571710677</v>
      </c>
      <c r="K47" s="65">
        <f>'ORÇMENTO RESUMO'!F17</f>
        <v>5373.5853143421355</v>
      </c>
      <c r="L47" s="52"/>
      <c r="M47" s="44"/>
      <c r="N47" s="899"/>
      <c r="O47" s="900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s="748" customFormat="1" ht="15.75" customHeight="1">
      <c r="A48" s="55"/>
      <c r="B48" s="214"/>
      <c r="C48" s="57" t="s">
        <v>571</v>
      </c>
      <c r="D48" s="58"/>
      <c r="E48" s="58"/>
      <c r="F48" s="58"/>
      <c r="G48" s="58"/>
      <c r="H48" s="58"/>
      <c r="I48" s="58">
        <v>0</v>
      </c>
      <c r="J48" s="58">
        <v>1</v>
      </c>
      <c r="K48" s="58">
        <f>SUM(D48:J48)</f>
        <v>1</v>
      </c>
      <c r="L48" s="52"/>
      <c r="M48" s="44"/>
      <c r="N48" s="899"/>
      <c r="O48" s="900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s="748" customFormat="1" ht="15.75" customHeight="1">
      <c r="A49" s="59" t="s">
        <v>1166</v>
      </c>
      <c r="B49" s="212" t="str">
        <f>'ORÇMENTO RESUMO'!B18</f>
        <v>PINTURA</v>
      </c>
      <c r="C49" s="60" t="s">
        <v>576</v>
      </c>
      <c r="D49" s="61"/>
      <c r="E49" s="61"/>
      <c r="F49" s="61"/>
      <c r="G49" s="61"/>
      <c r="H49" s="61"/>
      <c r="I49" s="61"/>
      <c r="J49" s="61"/>
      <c r="K49" s="61"/>
      <c r="L49" s="52"/>
      <c r="M49" s="44"/>
      <c r="N49" s="899"/>
      <c r="O49" s="900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s="748" customFormat="1" ht="15.75" customHeight="1" thickBot="1">
      <c r="A50" s="62"/>
      <c r="B50" s="63"/>
      <c r="C50" s="64" t="s">
        <v>577</v>
      </c>
      <c r="D50" s="65">
        <f t="shared" ref="D50:J50" si="13">D48*$K$50</f>
        <v>0</v>
      </c>
      <c r="E50" s="65">
        <f t="shared" si="13"/>
        <v>0</v>
      </c>
      <c r="F50" s="65">
        <f t="shared" si="13"/>
        <v>0</v>
      </c>
      <c r="G50" s="65">
        <f t="shared" si="13"/>
        <v>0</v>
      </c>
      <c r="H50" s="65">
        <f t="shared" si="13"/>
        <v>0</v>
      </c>
      <c r="I50" s="65">
        <f t="shared" si="13"/>
        <v>0</v>
      </c>
      <c r="J50" s="65">
        <f t="shared" si="13"/>
        <v>1386.7848741153507</v>
      </c>
      <c r="K50" s="65">
        <f>'ORÇMENTO RESUMO'!F18</f>
        <v>1386.7848741153507</v>
      </c>
      <c r="L50" s="52"/>
      <c r="M50" s="44"/>
      <c r="N50" s="899"/>
      <c r="O50" s="900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s="748" customFormat="1" ht="15.75" customHeight="1">
      <c r="A51" s="55"/>
      <c r="B51" s="214"/>
      <c r="C51" s="57" t="s">
        <v>571</v>
      </c>
      <c r="D51" s="58">
        <v>0.2</v>
      </c>
      <c r="E51" s="58"/>
      <c r="F51" s="58"/>
      <c r="G51" s="58"/>
      <c r="H51" s="58"/>
      <c r="I51" s="58">
        <v>0</v>
      </c>
      <c r="J51" s="58">
        <v>0.8</v>
      </c>
      <c r="K51" s="58">
        <f>SUM(D51:J51)</f>
        <v>1</v>
      </c>
      <c r="L51" s="52"/>
      <c r="M51" s="44"/>
      <c r="N51" s="899"/>
      <c r="O51" s="900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s="748" customFormat="1" ht="15.75" customHeight="1">
      <c r="A52" s="59" t="s">
        <v>1167</v>
      </c>
      <c r="B52" s="212" t="str">
        <f>'ORÇMENTO RESUMO'!B19</f>
        <v>SERVIÇOS COMPLEMENTARES</v>
      </c>
      <c r="C52" s="60" t="s">
        <v>576</v>
      </c>
      <c r="D52" s="61"/>
      <c r="E52" s="61"/>
      <c r="F52" s="61"/>
      <c r="G52" s="61"/>
      <c r="H52" s="61"/>
      <c r="I52" s="61"/>
      <c r="J52" s="61"/>
      <c r="K52" s="61"/>
      <c r="L52" s="52"/>
      <c r="M52" s="44"/>
      <c r="N52" s="899"/>
      <c r="O52" s="900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s="748" customFormat="1" ht="15.75" customHeight="1" thickBot="1">
      <c r="A53" s="62"/>
      <c r="B53" s="63"/>
      <c r="C53" s="64" t="s">
        <v>577</v>
      </c>
      <c r="D53" s="65">
        <f t="shared" ref="D53:J53" si="14">D51*$K$53</f>
        <v>519.82013903427992</v>
      </c>
      <c r="E53" s="65">
        <f t="shared" si="14"/>
        <v>0</v>
      </c>
      <c r="F53" s="65">
        <f t="shared" si="14"/>
        <v>0</v>
      </c>
      <c r="G53" s="65">
        <f t="shared" si="14"/>
        <v>0</v>
      </c>
      <c r="H53" s="65">
        <f t="shared" si="14"/>
        <v>0</v>
      </c>
      <c r="I53" s="65">
        <f t="shared" si="14"/>
        <v>0</v>
      </c>
      <c r="J53" s="65">
        <f t="shared" si="14"/>
        <v>2079.2805561371197</v>
      </c>
      <c r="K53" s="65">
        <f>'ORÇMENTO RESUMO'!F19</f>
        <v>2599.1006951713994</v>
      </c>
      <c r="L53" s="52"/>
      <c r="M53" s="44"/>
      <c r="N53" s="899"/>
      <c r="O53" s="900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s="748" customFormat="1" ht="15.75" customHeight="1" thickBot="1">
      <c r="A54" s="888"/>
      <c r="B54" s="889"/>
      <c r="C54" s="890"/>
      <c r="D54" s="891"/>
      <c r="E54" s="891"/>
      <c r="F54" s="891"/>
      <c r="G54" s="891"/>
      <c r="H54" s="891"/>
      <c r="I54" s="891"/>
      <c r="J54" s="891"/>
      <c r="K54" s="892"/>
      <c r="L54" s="52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s="748" customFormat="1" ht="15.75" customHeight="1" thickBot="1">
      <c r="A55" s="893"/>
      <c r="B55" s="894"/>
      <c r="C55" s="895"/>
      <c r="D55" s="896"/>
      <c r="E55" s="896"/>
      <c r="F55" s="896"/>
      <c r="G55" s="896"/>
      <c r="H55" s="896"/>
      <c r="I55" s="896"/>
      <c r="J55" s="896"/>
      <c r="K55" s="897"/>
      <c r="L55" s="52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5.75" customHeight="1" thickBot="1">
      <c r="A56" s="941"/>
      <c r="B56" s="942"/>
      <c r="C56" s="942"/>
      <c r="D56" s="942"/>
      <c r="E56" s="942"/>
      <c r="F56" s="942"/>
      <c r="G56" s="942"/>
      <c r="H56" s="942"/>
      <c r="I56" s="942"/>
      <c r="J56" s="942"/>
      <c r="K56" s="943"/>
      <c r="L56" s="52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5.75" customHeight="1" thickBot="1">
      <c r="A57" s="67"/>
      <c r="B57" s="68"/>
      <c r="C57" s="64" t="s">
        <v>622</v>
      </c>
      <c r="D57" s="65">
        <f>D11+D14+D17+D20+D23+D26+D29+D32+D35+D38+D41+D44+D47+D50+D53</f>
        <v>5081.0038727633073</v>
      </c>
      <c r="E57" s="65">
        <f t="shared" ref="E57:J57" si="15">E11+E14+E17+E20+E23+E26+E29+E32+E35+E38+E41+E44+E47+E50+E53</f>
        <v>11072.073825069532</v>
      </c>
      <c r="F57" s="65">
        <f t="shared" si="15"/>
        <v>16277.225228351264</v>
      </c>
      <c r="G57" s="65">
        <f t="shared" si="15"/>
        <v>20191.441221641795</v>
      </c>
      <c r="H57" s="65">
        <f t="shared" si="15"/>
        <v>9185.3626161311076</v>
      </c>
      <c r="I57" s="65">
        <f t="shared" si="15"/>
        <v>20524.26190217409</v>
      </c>
      <c r="J57" s="65">
        <f t="shared" si="15"/>
        <v>24475.205141033024</v>
      </c>
      <c r="K57" s="938">
        <f>SUM(K41,K38,K35,K32,K29,K26,K23,K20,K17,K14,K11,K44,K50,K53,K47)</f>
        <v>106806.57380716414</v>
      </c>
      <c r="L57" s="52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5.75" customHeight="1" thickBot="1">
      <c r="A58" s="69" t="s">
        <v>629</v>
      </c>
      <c r="B58" s="68"/>
      <c r="C58" s="52" t="s">
        <v>630</v>
      </c>
      <c r="D58" s="70">
        <f>D57</f>
        <v>5081.0038727633073</v>
      </c>
      <c r="E58" s="70">
        <f t="shared" ref="E58" si="16">D58+E57</f>
        <v>16153.077697832839</v>
      </c>
      <c r="F58" s="70">
        <f t="shared" ref="F58" si="17">E58+F57</f>
        <v>32430.302926184104</v>
      </c>
      <c r="G58" s="70">
        <f t="shared" ref="G58" si="18">F58+G57</f>
        <v>52621.744147825899</v>
      </c>
      <c r="H58" s="70">
        <f t="shared" ref="H58" si="19">G58+H57</f>
        <v>61807.10676395701</v>
      </c>
      <c r="I58" s="70">
        <f t="shared" ref="I58" si="20">H58+I57</f>
        <v>82331.368666131108</v>
      </c>
      <c r="J58" s="70">
        <f t="shared" ref="J58" si="21">I58+J57</f>
        <v>106806.57380716412</v>
      </c>
      <c r="K58" s="939"/>
      <c r="L58" s="216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5.75" customHeight="1" thickBot="1">
      <c r="A59" s="72"/>
      <c r="B59" s="73"/>
      <c r="C59" s="74"/>
      <c r="D59" s="75"/>
      <c r="E59" s="76"/>
      <c r="F59" s="70"/>
      <c r="G59" s="70"/>
      <c r="H59" s="70"/>
      <c r="I59" s="70"/>
      <c r="J59" s="70"/>
      <c r="K59" s="940"/>
      <c r="L59" s="52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2.75" customHeight="1">
      <c r="A60" s="52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2.75" customHeight="1">
      <c r="A61" s="52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2.75" customHeight="1">
      <c r="A62" s="52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2.75" customHeight="1">
      <c r="A63" s="52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2.75" customHeight="1">
      <c r="A64" s="52"/>
      <c r="B64" s="52"/>
      <c r="C64" s="52"/>
      <c r="D64" s="52"/>
      <c r="E64" s="52"/>
      <c r="F64" s="52"/>
      <c r="G64" s="52"/>
      <c r="H64" s="52"/>
      <c r="I64" s="52"/>
      <c r="J64" s="52"/>
      <c r="K64" s="52"/>
      <c r="L64" s="52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2.75" customHeight="1">
      <c r="A65" s="52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2.75" customHeight="1">
      <c r="A66" s="52"/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2.75" customHeight="1">
      <c r="A67" s="52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2.75" customHeight="1">
      <c r="A68" s="52"/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2.75" customHeight="1">
      <c r="A69" s="52"/>
      <c r="B69" s="52"/>
      <c r="C69" s="52"/>
      <c r="D69" s="52"/>
      <c r="E69" s="52"/>
      <c r="F69" s="52"/>
      <c r="G69" s="52"/>
      <c r="H69" s="52"/>
      <c r="I69" s="52"/>
      <c r="J69" s="52"/>
      <c r="K69" s="52"/>
      <c r="L69" s="52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2.75" customHeight="1">
      <c r="A70" s="52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5" customHeight="1">
      <c r="A71" s="52"/>
      <c r="B71" s="52"/>
      <c r="C71" s="52"/>
      <c r="D71" s="52"/>
      <c r="E71" s="52"/>
      <c r="F71" s="52"/>
      <c r="G71" s="52"/>
      <c r="H71" s="52"/>
      <c r="I71" s="52"/>
      <c r="J71" s="52"/>
      <c r="K71" s="52"/>
      <c r="L71" s="52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5" customHeight="1">
      <c r="A72" s="77"/>
      <c r="B72" s="77"/>
      <c r="C72" s="77"/>
      <c r="D72" s="77"/>
      <c r="E72" s="77"/>
      <c r="F72" s="77"/>
      <c r="G72" s="77"/>
      <c r="H72" s="77"/>
      <c r="I72" s="77"/>
      <c r="J72" s="77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2.75" customHeight="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2.75" customHeight="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2.75" customHeight="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2.75" customHeight="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2.75" customHeight="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2.75" customHeight="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2.75" customHeight="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2.75" customHeight="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2.75" customHeight="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2.75" customHeight="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2.75" customHeight="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2.75" customHeight="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2.75" customHeight="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2.75" customHeight="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2.75" customHeight="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2.75" customHeight="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2.75" customHeight="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2.75" customHeight="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2.75" customHeight="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2.75" customHeight="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2.75" customHeight="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2.75" customHeight="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2.75" customHeight="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2.75" customHeight="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2.75" customHeight="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2.75" customHeight="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2.75" customHeight="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2.75" customHeight="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2.75" customHeight="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2.75" customHeight="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2.75" customHeight="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2.75" customHeight="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2.75" customHeight="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2.75" customHeight="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2.75" customHeight="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2.75" customHeight="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2.75" customHeight="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2.75" customHeight="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2.75" customHeight="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2.75" customHeight="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2.75" customHeight="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2.75" customHeight="1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2.7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2.75" customHeight="1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2.75" customHeight="1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2.75" customHeight="1">
      <c r="A118" s="44"/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2.75" customHeight="1">
      <c r="A119" s="44"/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2.75" customHeight="1">
      <c r="A120" s="44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2.75" customHeight="1">
      <c r="A121" s="44"/>
      <c r="B121" s="44"/>
      <c r="C121" s="44"/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2.75" customHeight="1">
      <c r="A122" s="44"/>
      <c r="B122" s="44"/>
      <c r="C122" s="44"/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2.75" customHeight="1">
      <c r="A123" s="44"/>
      <c r="B123" s="44"/>
      <c r="C123" s="44"/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2.75" customHeight="1">
      <c r="A124" s="44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2.75" customHeight="1">
      <c r="A125" s="44"/>
      <c r="B125" s="44"/>
      <c r="C125" s="44"/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2.75" customHeight="1">
      <c r="A126" s="44"/>
      <c r="B126" s="44"/>
      <c r="C126" s="44"/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2.75" customHeight="1">
      <c r="A127" s="44"/>
      <c r="B127" s="44"/>
      <c r="C127" s="44"/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2.75" customHeight="1">
      <c r="A128" s="44"/>
      <c r="B128" s="44"/>
      <c r="C128" s="44"/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2.75" customHeight="1">
      <c r="A129" s="44"/>
      <c r="B129" s="44"/>
      <c r="C129" s="44"/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2.75" customHeight="1">
      <c r="A130" s="44"/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2.75" customHeight="1">
      <c r="A131" s="44"/>
      <c r="B131" s="44"/>
      <c r="C131" s="44"/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2.75" customHeight="1">
      <c r="A132" s="44"/>
      <c r="B132" s="44"/>
      <c r="C132" s="44"/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2.75" customHeight="1">
      <c r="A133" s="44"/>
      <c r="B133" s="44"/>
      <c r="C133" s="44"/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2.75" customHeight="1">
      <c r="A134" s="44"/>
      <c r="B134" s="44"/>
      <c r="C134" s="44"/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2.75" customHeight="1">
      <c r="A135" s="44"/>
      <c r="B135" s="44"/>
      <c r="C135" s="44"/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2.75" customHeight="1">
      <c r="A136" s="44"/>
      <c r="B136" s="44"/>
      <c r="C136" s="44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2.75" customHeight="1">
      <c r="A137" s="44"/>
      <c r="B137" s="44"/>
      <c r="C137" s="44"/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2.75" customHeight="1">
      <c r="A138" s="44"/>
      <c r="B138" s="44"/>
      <c r="C138" s="44"/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2.75" customHeight="1">
      <c r="A139" s="44"/>
      <c r="B139" s="44"/>
      <c r="C139" s="44"/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2.75" customHeight="1">
      <c r="A140" s="44"/>
      <c r="B140" s="44"/>
      <c r="C140" s="44"/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2.75" customHeight="1">
      <c r="A141" s="44"/>
      <c r="B141" s="44"/>
      <c r="C141" s="44"/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2.75" customHeight="1">
      <c r="A142" s="44"/>
      <c r="B142" s="44"/>
      <c r="C142" s="44"/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2.75" customHeight="1">
      <c r="A143" s="44"/>
      <c r="B143" s="44"/>
      <c r="C143" s="44"/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2.75" customHeight="1">
      <c r="A144" s="44"/>
      <c r="B144" s="44"/>
      <c r="C144" s="44"/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2.75" customHeight="1">
      <c r="A145" s="44"/>
      <c r="B145" s="44"/>
      <c r="C145" s="44"/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2.75" customHeight="1">
      <c r="A146" s="44"/>
      <c r="B146" s="44"/>
      <c r="C146" s="44"/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2.75" customHeight="1">
      <c r="A147" s="44"/>
      <c r="B147" s="44"/>
      <c r="C147" s="44"/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2.75" customHeight="1">
      <c r="A148" s="44"/>
      <c r="B148" s="44"/>
      <c r="C148" s="44"/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2.75" customHeight="1">
      <c r="A149" s="44"/>
      <c r="B149" s="44"/>
      <c r="C149" s="44"/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2.75" customHeight="1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2.75" customHeight="1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2.75" customHeight="1">
      <c r="A152" s="44"/>
      <c r="B152" s="44"/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2.75" customHeight="1">
      <c r="A153" s="44"/>
      <c r="B153" s="44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2.75" customHeight="1">
      <c r="A154" s="44"/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2.75" customHeight="1">
      <c r="A155" s="44"/>
      <c r="B155" s="44"/>
      <c r="C155" s="44"/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2.75" customHeight="1">
      <c r="A156" s="44"/>
      <c r="B156" s="44"/>
      <c r="C156" s="44"/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2.75" customHeight="1">
      <c r="A157" s="44"/>
      <c r="B157" s="44"/>
      <c r="C157" s="44"/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2.75" customHeight="1">
      <c r="A158" s="44"/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2.75" customHeight="1">
      <c r="A159" s="44"/>
      <c r="B159" s="44"/>
      <c r="C159" s="44"/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2.75" customHeight="1">
      <c r="A160" s="44"/>
      <c r="B160" s="44"/>
      <c r="C160" s="44"/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2.75" customHeight="1">
      <c r="A161" s="44"/>
      <c r="B161" s="44"/>
      <c r="C161" s="44"/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2.75" customHeight="1">
      <c r="A162" s="44"/>
      <c r="B162" s="44"/>
      <c r="C162" s="44"/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2.75" customHeight="1">
      <c r="A163" s="44"/>
      <c r="B163" s="44"/>
      <c r="C163" s="44"/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2.75" customHeight="1">
      <c r="A164" s="44"/>
      <c r="B164" s="44"/>
      <c r="C164" s="44"/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2.75" customHeight="1">
      <c r="A165" s="44"/>
      <c r="B165" s="44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2.75" customHeight="1">
      <c r="A166" s="44"/>
      <c r="B166" s="44"/>
      <c r="C166" s="44"/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2.75" customHeight="1">
      <c r="A167" s="44"/>
      <c r="B167" s="44"/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2.75" customHeight="1">
      <c r="A168" s="44"/>
      <c r="B168" s="44"/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2.75" customHeight="1">
      <c r="A169" s="44"/>
      <c r="B169" s="44"/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2.75" customHeight="1">
      <c r="A170" s="44"/>
      <c r="B170" s="44"/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2.75" customHeight="1">
      <c r="A171" s="44"/>
      <c r="B171" s="44"/>
      <c r="C171" s="44"/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2.75" customHeight="1">
      <c r="A172" s="44"/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2.75" customHeight="1">
      <c r="A173" s="44"/>
      <c r="B173" s="44"/>
      <c r="C173" s="44"/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2.75" customHeight="1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2.75" customHeight="1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2.75" customHeight="1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2.75" customHeight="1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2.75" customHeight="1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2.75" customHeight="1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2.75" customHeight="1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2.75" customHeight="1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2.75" customHeight="1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2.75" customHeight="1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2.75" customHeight="1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2.75" customHeight="1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2.75" customHeight="1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2.75" customHeight="1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2.75" customHeight="1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2.75" customHeight="1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2.75" customHeight="1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2.75" customHeight="1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2.75" customHeight="1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2.75" customHeight="1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2.75" customHeight="1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2.75" customHeight="1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2.75" customHeight="1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2.75" customHeight="1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2.75" customHeight="1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2.75" customHeight="1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2.75" customHeight="1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2.75" customHeight="1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2.75" customHeight="1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2.75" customHeight="1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2.75" customHeight="1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2.75" customHeight="1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2.75" customHeight="1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2.75" customHeight="1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2.75" customHeight="1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2.75" customHeight="1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2.75" customHeight="1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2.75" customHeight="1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2.75" customHeight="1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2.75" customHeight="1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2.75" customHeight="1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2.75" customHeight="1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2.75" customHeight="1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2.75" customHeight="1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2.75" customHeight="1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2.75" customHeight="1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2.75" customHeight="1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2.75" customHeight="1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2.75" customHeight="1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2.75" customHeight="1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2.75" customHeight="1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2.75" customHeight="1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2.75" customHeight="1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2.75" customHeight="1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2.75" customHeight="1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2.75" customHeight="1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2.75" customHeight="1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2.75" customHeight="1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2.75" customHeight="1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2.75" customHeight="1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2.75" customHeight="1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2.75" customHeight="1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2.75" customHeight="1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2.75" customHeight="1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2.75" customHeight="1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2.75" customHeight="1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2.75" customHeight="1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2.75" customHeight="1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2.75" customHeight="1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2.75" customHeight="1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2.75" customHeight="1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2.75" customHeight="1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2.75" customHeight="1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2.75" customHeight="1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2.75" customHeight="1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2.75" customHeight="1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2.75" customHeight="1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2.75" customHeight="1">
      <c r="A251" s="44"/>
      <c r="B251" s="44"/>
      <c r="C251" s="44"/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2.75" customHeight="1">
      <c r="A252" s="44"/>
      <c r="B252" s="44"/>
      <c r="C252" s="44"/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2.75" customHeight="1">
      <c r="A253" s="44"/>
      <c r="B253" s="44"/>
      <c r="C253" s="44"/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2.75" customHeight="1">
      <c r="A254" s="44"/>
      <c r="B254" s="44"/>
      <c r="C254" s="44"/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2.75" customHeight="1">
      <c r="A255" s="44"/>
      <c r="B255" s="44"/>
      <c r="C255" s="44"/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2.75" customHeight="1">
      <c r="A256" s="44"/>
      <c r="B256" s="44"/>
      <c r="C256" s="44"/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2.75" customHeight="1">
      <c r="A257" s="44"/>
      <c r="B257" s="44"/>
      <c r="C257" s="44"/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2.75" customHeight="1">
      <c r="A258" s="44"/>
      <c r="B258" s="44"/>
      <c r="C258" s="44"/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2.75" customHeight="1">
      <c r="A259" s="44"/>
      <c r="B259" s="44"/>
      <c r="C259" s="44"/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2.75" customHeight="1">
      <c r="A260" s="44"/>
      <c r="B260" s="44"/>
      <c r="C260" s="44"/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2.75" customHeight="1">
      <c r="A261" s="44"/>
      <c r="B261" s="44"/>
      <c r="C261" s="44"/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2.75" customHeight="1">
      <c r="A262" s="44"/>
      <c r="B262" s="44"/>
      <c r="C262" s="44"/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2.75" customHeight="1">
      <c r="A263" s="44"/>
      <c r="B263" s="44"/>
      <c r="C263" s="44"/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2.75" customHeight="1">
      <c r="A264" s="44"/>
      <c r="B264" s="44"/>
      <c r="C264" s="44"/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2.75" customHeight="1">
      <c r="A265" s="44"/>
      <c r="B265" s="44"/>
      <c r="C265" s="44"/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2.75" customHeight="1">
      <c r="A266" s="44"/>
      <c r="B266" s="44"/>
      <c r="C266" s="44"/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2.75" customHeight="1">
      <c r="A267" s="44"/>
      <c r="B267" s="44"/>
      <c r="C267" s="44"/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2.75" customHeight="1">
      <c r="A268" s="44"/>
      <c r="B268" s="44"/>
      <c r="C268" s="44"/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2.75" customHeight="1">
      <c r="A269" s="44"/>
      <c r="B269" s="44"/>
      <c r="C269" s="44"/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2.75" customHeight="1">
      <c r="A270" s="44"/>
      <c r="B270" s="44"/>
      <c r="C270" s="44"/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2.75" customHeight="1">
      <c r="A271" s="44"/>
      <c r="B271" s="44"/>
      <c r="C271" s="44"/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2.75" customHeight="1">
      <c r="A272" s="44"/>
      <c r="B272" s="44"/>
      <c r="C272" s="44"/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2.75" customHeight="1">
      <c r="A273" s="44"/>
      <c r="B273" s="44"/>
      <c r="C273" s="44"/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2.75" customHeight="1">
      <c r="A274" s="44"/>
      <c r="B274" s="44"/>
      <c r="C274" s="44"/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2.75" customHeight="1">
      <c r="A275" s="44"/>
      <c r="B275" s="44"/>
      <c r="C275" s="44"/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2.75" customHeight="1">
      <c r="A276" s="44"/>
      <c r="B276" s="44"/>
      <c r="C276" s="44"/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2.75" customHeight="1">
      <c r="A277" s="44"/>
      <c r="B277" s="44"/>
      <c r="C277" s="44"/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2.75" customHeight="1">
      <c r="A278" s="44"/>
      <c r="B278" s="44"/>
      <c r="C278" s="44"/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2.75" customHeight="1">
      <c r="A279" s="44"/>
      <c r="B279" s="44"/>
      <c r="C279" s="44"/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2.75" customHeight="1">
      <c r="A280" s="44"/>
      <c r="B280" s="44"/>
      <c r="C280" s="44"/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2.75" customHeight="1">
      <c r="A281" s="44"/>
      <c r="B281" s="44"/>
      <c r="C281" s="44"/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2.75" customHeight="1">
      <c r="A282" s="44"/>
      <c r="B282" s="44"/>
      <c r="C282" s="44"/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2.75" customHeight="1">
      <c r="A283" s="44"/>
      <c r="B283" s="44"/>
      <c r="C283" s="44"/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2.75" customHeight="1">
      <c r="A284" s="44"/>
      <c r="B284" s="44"/>
      <c r="C284" s="44"/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2.75" customHeight="1">
      <c r="A285" s="44"/>
      <c r="B285" s="44"/>
      <c r="C285" s="44"/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2.75" customHeight="1">
      <c r="A286" s="44"/>
      <c r="B286" s="44"/>
      <c r="C286" s="44"/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2.75" customHeight="1">
      <c r="A287" s="44"/>
      <c r="B287" s="44"/>
      <c r="C287" s="44"/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2.75" customHeight="1">
      <c r="A288" s="44"/>
      <c r="B288" s="44"/>
      <c r="C288" s="44"/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2.75" customHeight="1">
      <c r="A289" s="44"/>
      <c r="B289" s="44"/>
      <c r="C289" s="44"/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2.75" customHeight="1">
      <c r="A290" s="44"/>
      <c r="B290" s="44"/>
      <c r="C290" s="44"/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2.75" customHeight="1">
      <c r="A291" s="44"/>
      <c r="B291" s="44"/>
      <c r="C291" s="44"/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2.75" customHeight="1">
      <c r="A292" s="44"/>
      <c r="B292" s="44"/>
      <c r="C292" s="44"/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2.75" customHeight="1">
      <c r="A293" s="44"/>
      <c r="B293" s="44"/>
      <c r="C293" s="44"/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2.75" customHeight="1">
      <c r="A294" s="44"/>
      <c r="B294" s="44"/>
      <c r="C294" s="44"/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2.75" customHeight="1">
      <c r="A295" s="44"/>
      <c r="B295" s="44"/>
      <c r="C295" s="44"/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2.75" customHeight="1">
      <c r="A296" s="44"/>
      <c r="B296" s="44"/>
      <c r="C296" s="44"/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2.75" customHeight="1">
      <c r="A297" s="44"/>
      <c r="B297" s="44"/>
      <c r="C297" s="44"/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2.75" customHeight="1">
      <c r="A298" s="44"/>
      <c r="B298" s="44"/>
      <c r="C298" s="44"/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2.75" customHeight="1">
      <c r="A299" s="44"/>
      <c r="B299" s="44"/>
      <c r="C299" s="44"/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2.75" customHeight="1">
      <c r="A300" s="44"/>
      <c r="B300" s="44"/>
      <c r="C300" s="44"/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2.75" customHeight="1">
      <c r="A301" s="44"/>
      <c r="B301" s="44"/>
      <c r="C301" s="44"/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2.75" customHeight="1">
      <c r="A302" s="44"/>
      <c r="B302" s="44"/>
      <c r="C302" s="44"/>
      <c r="D302" s="44"/>
      <c r="E302" s="44"/>
      <c r="F302" s="44"/>
      <c r="G302" s="44"/>
      <c r="H302" s="44"/>
      <c r="I302" s="44"/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2.75" customHeight="1">
      <c r="A303" s="44"/>
      <c r="B303" s="44"/>
      <c r="C303" s="44"/>
      <c r="D303" s="44"/>
      <c r="E303" s="44"/>
      <c r="F303" s="44"/>
      <c r="G303" s="44"/>
      <c r="H303" s="44"/>
      <c r="I303" s="44"/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2.75" customHeight="1">
      <c r="A304" s="44"/>
      <c r="B304" s="44"/>
      <c r="C304" s="44"/>
      <c r="D304" s="44"/>
      <c r="E304" s="44"/>
      <c r="F304" s="44"/>
      <c r="G304" s="44"/>
      <c r="H304" s="44"/>
      <c r="I304" s="44"/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2.75" customHeight="1">
      <c r="A305" s="44"/>
      <c r="B305" s="44"/>
      <c r="C305" s="44"/>
      <c r="D305" s="44"/>
      <c r="E305" s="44"/>
      <c r="F305" s="44"/>
      <c r="G305" s="44"/>
      <c r="H305" s="44"/>
      <c r="I305" s="44"/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2.75" customHeight="1">
      <c r="A306" s="44"/>
      <c r="B306" s="44"/>
      <c r="C306" s="44"/>
      <c r="D306" s="44"/>
      <c r="E306" s="44"/>
      <c r="F306" s="44"/>
      <c r="G306" s="44"/>
      <c r="H306" s="44"/>
      <c r="I306" s="44"/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2.75" customHeight="1">
      <c r="A307" s="44"/>
      <c r="B307" s="44"/>
      <c r="C307" s="44"/>
      <c r="D307" s="44"/>
      <c r="E307" s="44"/>
      <c r="F307" s="44"/>
      <c r="G307" s="44"/>
      <c r="H307" s="44"/>
      <c r="I307" s="44"/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2.75" customHeight="1">
      <c r="A308" s="44"/>
      <c r="B308" s="44"/>
      <c r="C308" s="44"/>
      <c r="D308" s="44"/>
      <c r="E308" s="44"/>
      <c r="F308" s="44"/>
      <c r="G308" s="44"/>
      <c r="H308" s="44"/>
      <c r="I308" s="44"/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2.75" customHeight="1">
      <c r="A309" s="44"/>
      <c r="B309" s="44"/>
      <c r="C309" s="44"/>
      <c r="D309" s="44"/>
      <c r="E309" s="44"/>
      <c r="F309" s="44"/>
      <c r="G309" s="44"/>
      <c r="H309" s="44"/>
      <c r="I309" s="44"/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2.75" customHeight="1">
      <c r="A310" s="44"/>
      <c r="B310" s="44"/>
      <c r="C310" s="44"/>
      <c r="D310" s="44"/>
      <c r="E310" s="44"/>
      <c r="F310" s="44"/>
      <c r="G310" s="44"/>
      <c r="H310" s="44"/>
      <c r="I310" s="44"/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2.75" customHeight="1">
      <c r="A311" s="44"/>
      <c r="B311" s="44"/>
      <c r="C311" s="44"/>
      <c r="D311" s="44"/>
      <c r="E311" s="44"/>
      <c r="F311" s="44"/>
      <c r="G311" s="44"/>
      <c r="H311" s="44"/>
      <c r="I311" s="44"/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2.75" customHeight="1">
      <c r="A312" s="44"/>
      <c r="B312" s="44"/>
      <c r="C312" s="44"/>
      <c r="D312" s="44"/>
      <c r="E312" s="44"/>
      <c r="F312" s="44"/>
      <c r="G312" s="44"/>
      <c r="H312" s="44"/>
      <c r="I312" s="44"/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2.75" customHeight="1">
      <c r="A313" s="44"/>
      <c r="B313" s="44"/>
      <c r="C313" s="44"/>
      <c r="D313" s="44"/>
      <c r="E313" s="44"/>
      <c r="F313" s="44"/>
      <c r="G313" s="44"/>
      <c r="H313" s="44"/>
      <c r="I313" s="44"/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2.75" customHeight="1">
      <c r="A314" s="44"/>
      <c r="B314" s="44"/>
      <c r="C314" s="44"/>
      <c r="D314" s="44"/>
      <c r="E314" s="44"/>
      <c r="F314" s="44"/>
      <c r="G314" s="44"/>
      <c r="H314" s="44"/>
      <c r="I314" s="44"/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2.75" customHeight="1">
      <c r="A315" s="44"/>
      <c r="B315" s="44"/>
      <c r="C315" s="44"/>
      <c r="D315" s="44"/>
      <c r="E315" s="44"/>
      <c r="F315" s="44"/>
      <c r="G315" s="44"/>
      <c r="H315" s="44"/>
      <c r="I315" s="44"/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2.75" customHeight="1">
      <c r="A316" s="44"/>
      <c r="B316" s="44"/>
      <c r="C316" s="44"/>
      <c r="D316" s="44"/>
      <c r="E316" s="44"/>
      <c r="F316" s="44"/>
      <c r="G316" s="44"/>
      <c r="H316" s="44"/>
      <c r="I316" s="44"/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2.75" customHeight="1">
      <c r="A317" s="44"/>
      <c r="B317" s="44"/>
      <c r="C317" s="44"/>
      <c r="D317" s="44"/>
      <c r="E317" s="44"/>
      <c r="F317" s="44"/>
      <c r="G317" s="44"/>
      <c r="H317" s="44"/>
      <c r="I317" s="44"/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2.75" customHeight="1">
      <c r="A318" s="44"/>
      <c r="B318" s="44"/>
      <c r="C318" s="44"/>
      <c r="D318" s="44"/>
      <c r="E318" s="44"/>
      <c r="F318" s="44"/>
      <c r="G318" s="44"/>
      <c r="H318" s="44"/>
      <c r="I318" s="44"/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2.75" customHeight="1">
      <c r="A319" s="44"/>
      <c r="B319" s="44"/>
      <c r="C319" s="44"/>
      <c r="D319" s="44"/>
      <c r="E319" s="44"/>
      <c r="F319" s="44"/>
      <c r="G319" s="44"/>
      <c r="H319" s="44"/>
      <c r="I319" s="44"/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2.75" customHeight="1">
      <c r="A320" s="44"/>
      <c r="B320" s="44"/>
      <c r="C320" s="44"/>
      <c r="D320" s="44"/>
      <c r="E320" s="44"/>
      <c r="F320" s="44"/>
      <c r="G320" s="44"/>
      <c r="H320" s="44"/>
      <c r="I320" s="44"/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2.75" customHeight="1">
      <c r="A321" s="44"/>
      <c r="B321" s="44"/>
      <c r="C321" s="44"/>
      <c r="D321" s="44"/>
      <c r="E321" s="44"/>
      <c r="F321" s="44"/>
      <c r="G321" s="44"/>
      <c r="H321" s="44"/>
      <c r="I321" s="44"/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2.75" customHeight="1">
      <c r="A322" s="44"/>
      <c r="B322" s="44"/>
      <c r="C322" s="44"/>
      <c r="D322" s="44"/>
      <c r="E322" s="44"/>
      <c r="F322" s="44"/>
      <c r="G322" s="44"/>
      <c r="H322" s="44"/>
      <c r="I322" s="44"/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2.75" customHeight="1">
      <c r="A323" s="44"/>
      <c r="B323" s="44"/>
      <c r="C323" s="44"/>
      <c r="D323" s="44"/>
      <c r="E323" s="44"/>
      <c r="F323" s="44"/>
      <c r="G323" s="44"/>
      <c r="H323" s="44"/>
      <c r="I323" s="44"/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2.75" customHeight="1">
      <c r="A324" s="44"/>
      <c r="B324" s="44"/>
      <c r="C324" s="44"/>
      <c r="D324" s="44"/>
      <c r="E324" s="44"/>
      <c r="F324" s="44"/>
      <c r="G324" s="44"/>
      <c r="H324" s="44"/>
      <c r="I324" s="44"/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2.75" customHeight="1">
      <c r="A325" s="44"/>
      <c r="B325" s="44"/>
      <c r="C325" s="44"/>
      <c r="D325" s="44"/>
      <c r="E325" s="44"/>
      <c r="F325" s="44"/>
      <c r="G325" s="44"/>
      <c r="H325" s="44"/>
      <c r="I325" s="44"/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2.75" customHeight="1">
      <c r="A326" s="44"/>
      <c r="B326" s="44"/>
      <c r="C326" s="44"/>
      <c r="D326" s="44"/>
      <c r="E326" s="44"/>
      <c r="F326" s="44"/>
      <c r="G326" s="44"/>
      <c r="H326" s="44"/>
      <c r="I326" s="44"/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2.75" customHeight="1">
      <c r="A327" s="44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2.75" customHeight="1">
      <c r="A328" s="44"/>
      <c r="B328" s="44"/>
      <c r="C328" s="44"/>
      <c r="D328" s="44"/>
      <c r="E328" s="44"/>
      <c r="F328" s="44"/>
      <c r="G328" s="44"/>
      <c r="H328" s="44"/>
      <c r="I328" s="44"/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2.75" customHeight="1">
      <c r="A329" s="44"/>
      <c r="B329" s="44"/>
      <c r="C329" s="44"/>
      <c r="D329" s="44"/>
      <c r="E329" s="44"/>
      <c r="F329" s="44"/>
      <c r="G329" s="44"/>
      <c r="H329" s="44"/>
      <c r="I329" s="44"/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2.75" customHeight="1">
      <c r="A330" s="44"/>
      <c r="B330" s="44"/>
      <c r="C330" s="44"/>
      <c r="D330" s="44"/>
      <c r="E330" s="44"/>
      <c r="F330" s="44"/>
      <c r="G330" s="44"/>
      <c r="H330" s="44"/>
      <c r="I330" s="44"/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2.75" customHeight="1">
      <c r="A331" s="44"/>
      <c r="B331" s="44"/>
      <c r="C331" s="44"/>
      <c r="D331" s="44"/>
      <c r="E331" s="44"/>
      <c r="F331" s="44"/>
      <c r="G331" s="44"/>
      <c r="H331" s="44"/>
      <c r="I331" s="44"/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2.75" customHeight="1">
      <c r="A332" s="44"/>
      <c r="B332" s="44"/>
      <c r="C332" s="44"/>
      <c r="D332" s="44"/>
      <c r="E332" s="44"/>
      <c r="F332" s="44"/>
      <c r="G332" s="44"/>
      <c r="H332" s="44"/>
      <c r="I332" s="44"/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2.75" customHeight="1">
      <c r="A333" s="44"/>
      <c r="B333" s="44"/>
      <c r="C333" s="44"/>
      <c r="D333" s="44"/>
      <c r="E333" s="44"/>
      <c r="F333" s="44"/>
      <c r="G333" s="44"/>
      <c r="H333" s="44"/>
      <c r="I333" s="44"/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2.75" customHeight="1">
      <c r="A334" s="44"/>
      <c r="B334" s="44"/>
      <c r="C334" s="44"/>
      <c r="D334" s="44"/>
      <c r="E334" s="44"/>
      <c r="F334" s="44"/>
      <c r="G334" s="44"/>
      <c r="H334" s="44"/>
      <c r="I334" s="44"/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2.75" customHeight="1">
      <c r="A335" s="44"/>
      <c r="B335" s="44"/>
      <c r="C335" s="44"/>
      <c r="D335" s="44"/>
      <c r="E335" s="44"/>
      <c r="F335" s="44"/>
      <c r="G335" s="44"/>
      <c r="H335" s="44"/>
      <c r="I335" s="44"/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2.75" customHeight="1">
      <c r="A336" s="44"/>
      <c r="B336" s="44"/>
      <c r="C336" s="44"/>
      <c r="D336" s="44"/>
      <c r="E336" s="44"/>
      <c r="F336" s="44"/>
      <c r="G336" s="44"/>
      <c r="H336" s="44"/>
      <c r="I336" s="44"/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2.75" customHeight="1">
      <c r="A337" s="44"/>
      <c r="B337" s="44"/>
      <c r="C337" s="44"/>
      <c r="D337" s="44"/>
      <c r="E337" s="44"/>
      <c r="F337" s="44"/>
      <c r="G337" s="44"/>
      <c r="H337" s="44"/>
      <c r="I337" s="44"/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2.75" customHeight="1">
      <c r="A338" s="44"/>
      <c r="B338" s="44"/>
      <c r="C338" s="44"/>
      <c r="D338" s="44"/>
      <c r="E338" s="44"/>
      <c r="F338" s="44"/>
      <c r="G338" s="44"/>
      <c r="H338" s="44"/>
      <c r="I338" s="44"/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2.75" customHeight="1">
      <c r="A339" s="44"/>
      <c r="B339" s="44"/>
      <c r="C339" s="44"/>
      <c r="D339" s="44"/>
      <c r="E339" s="44"/>
      <c r="F339" s="44"/>
      <c r="G339" s="44"/>
      <c r="H339" s="44"/>
      <c r="I339" s="44"/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2.75" customHeight="1">
      <c r="A340" s="44"/>
      <c r="B340" s="44"/>
      <c r="C340" s="44"/>
      <c r="D340" s="44"/>
      <c r="E340" s="44"/>
      <c r="F340" s="44"/>
      <c r="G340" s="44"/>
      <c r="H340" s="44"/>
      <c r="I340" s="44"/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2.75" customHeight="1">
      <c r="A341" s="44"/>
      <c r="B341" s="44"/>
      <c r="C341" s="44"/>
      <c r="D341" s="44"/>
      <c r="E341" s="44"/>
      <c r="F341" s="44"/>
      <c r="G341" s="44"/>
      <c r="H341" s="44"/>
      <c r="I341" s="44"/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2.75" customHeight="1">
      <c r="A342" s="44"/>
      <c r="B342" s="44"/>
      <c r="C342" s="44"/>
      <c r="D342" s="44"/>
      <c r="E342" s="44"/>
      <c r="F342" s="44"/>
      <c r="G342" s="44"/>
      <c r="H342" s="44"/>
      <c r="I342" s="44"/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2.75" customHeight="1">
      <c r="A343" s="44"/>
      <c r="B343" s="44"/>
      <c r="C343" s="44"/>
      <c r="D343" s="44"/>
      <c r="E343" s="44"/>
      <c r="F343" s="44"/>
      <c r="G343" s="44"/>
      <c r="H343" s="44"/>
      <c r="I343" s="44"/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2.75" customHeight="1">
      <c r="A344" s="44"/>
      <c r="B344" s="44"/>
      <c r="C344" s="44"/>
      <c r="D344" s="44"/>
      <c r="E344" s="44"/>
      <c r="F344" s="44"/>
      <c r="G344" s="44"/>
      <c r="H344" s="44"/>
      <c r="I344" s="44"/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2.75" customHeight="1">
      <c r="A345" s="44"/>
      <c r="B345" s="44"/>
      <c r="C345" s="44"/>
      <c r="D345" s="44"/>
      <c r="E345" s="44"/>
      <c r="F345" s="44"/>
      <c r="G345" s="44"/>
      <c r="H345" s="44"/>
      <c r="I345" s="44"/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2.75" customHeight="1">
      <c r="A346" s="44"/>
      <c r="B346" s="44"/>
      <c r="C346" s="44"/>
      <c r="D346" s="44"/>
      <c r="E346" s="44"/>
      <c r="F346" s="44"/>
      <c r="G346" s="44"/>
      <c r="H346" s="44"/>
      <c r="I346" s="44"/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2.75" customHeight="1">
      <c r="A347" s="44"/>
      <c r="B347" s="44"/>
      <c r="C347" s="44"/>
      <c r="D347" s="44"/>
      <c r="E347" s="44"/>
      <c r="F347" s="44"/>
      <c r="G347" s="44"/>
      <c r="H347" s="44"/>
      <c r="I347" s="44"/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2.75" customHeight="1">
      <c r="A348" s="44"/>
      <c r="B348" s="44"/>
      <c r="C348" s="44"/>
      <c r="D348" s="44"/>
      <c r="E348" s="44"/>
      <c r="F348" s="44"/>
      <c r="G348" s="44"/>
      <c r="H348" s="44"/>
      <c r="I348" s="44"/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2.75" customHeight="1">
      <c r="A349" s="44"/>
      <c r="B349" s="44"/>
      <c r="C349" s="44"/>
      <c r="D349" s="44"/>
      <c r="E349" s="44"/>
      <c r="F349" s="44"/>
      <c r="G349" s="44"/>
      <c r="H349" s="44"/>
      <c r="I349" s="44"/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2.75" customHeight="1">
      <c r="A350" s="44"/>
      <c r="B350" s="44"/>
      <c r="C350" s="44"/>
      <c r="D350" s="44"/>
      <c r="E350" s="44"/>
      <c r="F350" s="44"/>
      <c r="G350" s="44"/>
      <c r="H350" s="44"/>
      <c r="I350" s="44"/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2.75" customHeight="1">
      <c r="A351" s="44"/>
      <c r="B351" s="44"/>
      <c r="C351" s="44"/>
      <c r="D351" s="44"/>
      <c r="E351" s="44"/>
      <c r="F351" s="44"/>
      <c r="G351" s="44"/>
      <c r="H351" s="44"/>
      <c r="I351" s="44"/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2.75" customHeight="1">
      <c r="A352" s="44"/>
      <c r="B352" s="44"/>
      <c r="C352" s="44"/>
      <c r="D352" s="44"/>
      <c r="E352" s="44"/>
      <c r="F352" s="44"/>
      <c r="G352" s="44"/>
      <c r="H352" s="44"/>
      <c r="I352" s="44"/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2.75" customHeight="1">
      <c r="A353" s="44"/>
      <c r="B353" s="44"/>
      <c r="C353" s="44"/>
      <c r="D353" s="44"/>
      <c r="E353" s="44"/>
      <c r="F353" s="44"/>
      <c r="G353" s="44"/>
      <c r="H353" s="44"/>
      <c r="I353" s="44"/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2.75" customHeight="1">
      <c r="A354" s="44"/>
      <c r="B354" s="44"/>
      <c r="C354" s="44"/>
      <c r="D354" s="44"/>
      <c r="E354" s="44"/>
      <c r="F354" s="44"/>
      <c r="G354" s="44"/>
      <c r="H354" s="44"/>
      <c r="I354" s="44"/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2.75" customHeight="1">
      <c r="A355" s="44"/>
      <c r="B355" s="44"/>
      <c r="C355" s="44"/>
      <c r="D355" s="44"/>
      <c r="E355" s="44"/>
      <c r="F355" s="44"/>
      <c r="G355" s="44"/>
      <c r="H355" s="44"/>
      <c r="I355" s="44"/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2.75" customHeight="1">
      <c r="A356" s="44"/>
      <c r="B356" s="44"/>
      <c r="C356" s="44"/>
      <c r="D356" s="44"/>
      <c r="E356" s="44"/>
      <c r="F356" s="44"/>
      <c r="G356" s="44"/>
      <c r="H356" s="44"/>
      <c r="I356" s="44"/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2.75" customHeight="1">
      <c r="A357" s="44"/>
      <c r="B357" s="44"/>
      <c r="C357" s="44"/>
      <c r="D357" s="44"/>
      <c r="E357" s="44"/>
      <c r="F357" s="44"/>
      <c r="G357" s="44"/>
      <c r="H357" s="44"/>
      <c r="I357" s="44"/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2.75" customHeight="1">
      <c r="A358" s="44"/>
      <c r="B358" s="44"/>
      <c r="C358" s="44"/>
      <c r="D358" s="44"/>
      <c r="E358" s="44"/>
      <c r="F358" s="44"/>
      <c r="G358" s="44"/>
      <c r="H358" s="44"/>
      <c r="I358" s="44"/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2.75" customHeight="1">
      <c r="A359" s="44"/>
      <c r="B359" s="44"/>
      <c r="C359" s="44"/>
      <c r="D359" s="44"/>
      <c r="E359" s="44"/>
      <c r="F359" s="44"/>
      <c r="G359" s="44"/>
      <c r="H359" s="44"/>
      <c r="I359" s="44"/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2.75" customHeight="1">
      <c r="A360" s="44"/>
      <c r="B360" s="44"/>
      <c r="C360" s="44"/>
      <c r="D360" s="44"/>
      <c r="E360" s="44"/>
      <c r="F360" s="44"/>
      <c r="G360" s="44"/>
      <c r="H360" s="44"/>
      <c r="I360" s="44"/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2.75" customHeight="1">
      <c r="A361" s="44"/>
      <c r="B361" s="44"/>
      <c r="C361" s="44"/>
      <c r="D361" s="44"/>
      <c r="E361" s="44"/>
      <c r="F361" s="44"/>
      <c r="G361" s="44"/>
      <c r="H361" s="44"/>
      <c r="I361" s="44"/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2.75" customHeight="1">
      <c r="A362" s="44"/>
      <c r="B362" s="44"/>
      <c r="C362" s="44"/>
      <c r="D362" s="44"/>
      <c r="E362" s="44"/>
      <c r="F362" s="44"/>
      <c r="G362" s="44"/>
      <c r="H362" s="44"/>
      <c r="I362" s="44"/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2.75" customHeight="1">
      <c r="A363" s="44"/>
      <c r="B363" s="44"/>
      <c r="C363" s="44"/>
      <c r="D363" s="44"/>
      <c r="E363" s="44"/>
      <c r="F363" s="44"/>
      <c r="G363" s="44"/>
      <c r="H363" s="44"/>
      <c r="I363" s="44"/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2.75" customHeight="1">
      <c r="A364" s="44"/>
      <c r="B364" s="44"/>
      <c r="C364" s="44"/>
      <c r="D364" s="44"/>
      <c r="E364" s="44"/>
      <c r="F364" s="44"/>
      <c r="G364" s="44"/>
      <c r="H364" s="44"/>
      <c r="I364" s="44"/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2.75" customHeight="1">
      <c r="A365" s="44"/>
      <c r="B365" s="44"/>
      <c r="C365" s="44"/>
      <c r="D365" s="44"/>
      <c r="E365" s="44"/>
      <c r="F365" s="44"/>
      <c r="G365" s="44"/>
      <c r="H365" s="44"/>
      <c r="I365" s="44"/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2.75" customHeight="1">
      <c r="A366" s="44"/>
      <c r="B366" s="44"/>
      <c r="C366" s="44"/>
      <c r="D366" s="44"/>
      <c r="E366" s="44"/>
      <c r="F366" s="44"/>
      <c r="G366" s="44"/>
      <c r="H366" s="44"/>
      <c r="I366" s="44"/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2.75" customHeight="1">
      <c r="A367" s="44"/>
      <c r="B367" s="44"/>
      <c r="C367" s="44"/>
      <c r="D367" s="44"/>
      <c r="E367" s="44"/>
      <c r="F367" s="44"/>
      <c r="G367" s="44"/>
      <c r="H367" s="44"/>
      <c r="I367" s="44"/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2.75" customHeight="1">
      <c r="A368" s="44"/>
      <c r="B368" s="44"/>
      <c r="C368" s="44"/>
      <c r="D368" s="44"/>
      <c r="E368" s="44"/>
      <c r="F368" s="44"/>
      <c r="G368" s="44"/>
      <c r="H368" s="44"/>
      <c r="I368" s="44"/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2.75" customHeight="1">
      <c r="A369" s="44"/>
      <c r="B369" s="44"/>
      <c r="C369" s="44"/>
      <c r="D369" s="44"/>
      <c r="E369" s="44"/>
      <c r="F369" s="44"/>
      <c r="G369" s="44"/>
      <c r="H369" s="44"/>
      <c r="I369" s="44"/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2.75" customHeight="1">
      <c r="A370" s="44"/>
      <c r="B370" s="44"/>
      <c r="C370" s="44"/>
      <c r="D370" s="44"/>
      <c r="E370" s="44"/>
      <c r="F370" s="44"/>
      <c r="G370" s="44"/>
      <c r="H370" s="44"/>
      <c r="I370" s="44"/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2.75" customHeight="1">
      <c r="A371" s="44"/>
      <c r="B371" s="44"/>
      <c r="C371" s="44"/>
      <c r="D371" s="44"/>
      <c r="E371" s="44"/>
      <c r="F371" s="44"/>
      <c r="G371" s="44"/>
      <c r="H371" s="44"/>
      <c r="I371" s="44"/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2.75" customHeight="1">
      <c r="A372" s="44"/>
      <c r="B372" s="44"/>
      <c r="C372" s="44"/>
      <c r="D372" s="44"/>
      <c r="E372" s="44"/>
      <c r="F372" s="44"/>
      <c r="G372" s="44"/>
      <c r="H372" s="44"/>
      <c r="I372" s="44"/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2.75" customHeight="1">
      <c r="A373" s="44"/>
      <c r="B373" s="44"/>
      <c r="C373" s="44"/>
      <c r="D373" s="44"/>
      <c r="E373" s="44"/>
      <c r="F373" s="44"/>
      <c r="G373" s="44"/>
      <c r="H373" s="44"/>
      <c r="I373" s="44"/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2.75" customHeight="1">
      <c r="A374" s="44"/>
      <c r="B374" s="44"/>
      <c r="C374" s="44"/>
      <c r="D374" s="44"/>
      <c r="E374" s="44"/>
      <c r="F374" s="44"/>
      <c r="G374" s="44"/>
      <c r="H374" s="44"/>
      <c r="I374" s="44"/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2.75" customHeight="1">
      <c r="A375" s="44"/>
      <c r="B375" s="44"/>
      <c r="C375" s="44"/>
      <c r="D375" s="44"/>
      <c r="E375" s="44"/>
      <c r="F375" s="44"/>
      <c r="G375" s="44"/>
      <c r="H375" s="44"/>
      <c r="I375" s="44"/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2.75" customHeight="1">
      <c r="A376" s="44"/>
      <c r="B376" s="44"/>
      <c r="C376" s="44"/>
      <c r="D376" s="44"/>
      <c r="E376" s="44"/>
      <c r="F376" s="44"/>
      <c r="G376" s="44"/>
      <c r="H376" s="44"/>
      <c r="I376" s="44"/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2.75" customHeight="1">
      <c r="A377" s="44"/>
      <c r="B377" s="44"/>
      <c r="C377" s="44"/>
      <c r="D377" s="44"/>
      <c r="E377" s="44"/>
      <c r="F377" s="44"/>
      <c r="G377" s="44"/>
      <c r="H377" s="44"/>
      <c r="I377" s="44"/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2.75" customHeight="1">
      <c r="A378" s="44"/>
      <c r="B378" s="44"/>
      <c r="C378" s="44"/>
      <c r="D378" s="44"/>
      <c r="E378" s="44"/>
      <c r="F378" s="44"/>
      <c r="G378" s="44"/>
      <c r="H378" s="44"/>
      <c r="I378" s="44"/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2.75" customHeight="1">
      <c r="A379" s="44"/>
      <c r="B379" s="44"/>
      <c r="C379" s="44"/>
      <c r="D379" s="44"/>
      <c r="E379" s="44"/>
      <c r="F379" s="44"/>
      <c r="G379" s="44"/>
      <c r="H379" s="44"/>
      <c r="I379" s="44"/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2.75" customHeight="1">
      <c r="A380" s="44"/>
      <c r="B380" s="44"/>
      <c r="C380" s="44"/>
      <c r="D380" s="44"/>
      <c r="E380" s="44"/>
      <c r="F380" s="44"/>
      <c r="G380" s="44"/>
      <c r="H380" s="44"/>
      <c r="I380" s="44"/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2.75" customHeight="1">
      <c r="A381" s="44"/>
      <c r="B381" s="44"/>
      <c r="C381" s="44"/>
      <c r="D381" s="44"/>
      <c r="E381" s="44"/>
      <c r="F381" s="44"/>
      <c r="G381" s="44"/>
      <c r="H381" s="44"/>
      <c r="I381" s="44"/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2.75" customHeight="1">
      <c r="A382" s="44"/>
      <c r="B382" s="44"/>
      <c r="C382" s="44"/>
      <c r="D382" s="44"/>
      <c r="E382" s="44"/>
      <c r="F382" s="44"/>
      <c r="G382" s="44"/>
      <c r="H382" s="44"/>
      <c r="I382" s="44"/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2.75" customHeight="1">
      <c r="A383" s="44"/>
      <c r="B383" s="44"/>
      <c r="C383" s="44"/>
      <c r="D383" s="44"/>
      <c r="E383" s="44"/>
      <c r="F383" s="44"/>
      <c r="G383" s="44"/>
      <c r="H383" s="44"/>
      <c r="I383" s="44"/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2.75" customHeight="1">
      <c r="A384" s="44"/>
      <c r="B384" s="44"/>
      <c r="C384" s="44"/>
      <c r="D384" s="44"/>
      <c r="E384" s="44"/>
      <c r="F384" s="44"/>
      <c r="G384" s="44"/>
      <c r="H384" s="44"/>
      <c r="I384" s="44"/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2.75" customHeight="1">
      <c r="A385" s="44"/>
      <c r="B385" s="44"/>
      <c r="C385" s="44"/>
      <c r="D385" s="44"/>
      <c r="E385" s="44"/>
      <c r="F385" s="44"/>
      <c r="G385" s="44"/>
      <c r="H385" s="44"/>
      <c r="I385" s="44"/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2.75" customHeight="1">
      <c r="A386" s="44"/>
      <c r="B386" s="44"/>
      <c r="C386" s="44"/>
      <c r="D386" s="44"/>
      <c r="E386" s="44"/>
      <c r="F386" s="44"/>
      <c r="G386" s="44"/>
      <c r="H386" s="44"/>
      <c r="I386" s="44"/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2.75" customHeight="1">
      <c r="A387" s="44"/>
      <c r="B387" s="44"/>
      <c r="C387" s="44"/>
      <c r="D387" s="44"/>
      <c r="E387" s="44"/>
      <c r="F387" s="44"/>
      <c r="G387" s="44"/>
      <c r="H387" s="44"/>
      <c r="I387" s="44"/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2.75" customHeight="1">
      <c r="A388" s="44"/>
      <c r="B388" s="44"/>
      <c r="C388" s="44"/>
      <c r="D388" s="44"/>
      <c r="E388" s="44"/>
      <c r="F388" s="44"/>
      <c r="G388" s="44"/>
      <c r="H388" s="44"/>
      <c r="I388" s="44"/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2.75" customHeight="1">
      <c r="A389" s="44"/>
      <c r="B389" s="44"/>
      <c r="C389" s="44"/>
      <c r="D389" s="44"/>
      <c r="E389" s="44"/>
      <c r="F389" s="44"/>
      <c r="G389" s="44"/>
      <c r="H389" s="44"/>
      <c r="I389" s="44"/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2.75" customHeight="1">
      <c r="A390" s="44"/>
      <c r="B390" s="44"/>
      <c r="C390" s="44"/>
      <c r="D390" s="44"/>
      <c r="E390" s="44"/>
      <c r="F390" s="44"/>
      <c r="G390" s="44"/>
      <c r="H390" s="44"/>
      <c r="I390" s="44"/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2.75" customHeight="1">
      <c r="A391" s="44"/>
      <c r="B391" s="44"/>
      <c r="C391" s="44"/>
      <c r="D391" s="44"/>
      <c r="E391" s="44"/>
      <c r="F391" s="44"/>
      <c r="G391" s="44"/>
      <c r="H391" s="44"/>
      <c r="I391" s="44"/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2.75" customHeight="1">
      <c r="A392" s="44"/>
      <c r="B392" s="44"/>
      <c r="C392" s="44"/>
      <c r="D392" s="44"/>
      <c r="E392" s="44"/>
      <c r="F392" s="44"/>
      <c r="G392" s="44"/>
      <c r="H392" s="44"/>
      <c r="I392" s="44"/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2.75" customHeight="1">
      <c r="A393" s="44"/>
      <c r="B393" s="44"/>
      <c r="C393" s="44"/>
      <c r="D393" s="44"/>
      <c r="E393" s="44"/>
      <c r="F393" s="44"/>
      <c r="G393" s="44"/>
      <c r="H393" s="44"/>
      <c r="I393" s="44"/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2.75" customHeight="1">
      <c r="A394" s="44"/>
      <c r="B394" s="44"/>
      <c r="C394" s="44"/>
      <c r="D394" s="44"/>
      <c r="E394" s="44"/>
      <c r="F394" s="44"/>
      <c r="G394" s="44"/>
      <c r="H394" s="44"/>
      <c r="I394" s="44"/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2.75" customHeight="1">
      <c r="A395" s="44"/>
      <c r="B395" s="44"/>
      <c r="C395" s="44"/>
      <c r="D395" s="44"/>
      <c r="E395" s="44"/>
      <c r="F395" s="44"/>
      <c r="G395" s="44"/>
      <c r="H395" s="44"/>
      <c r="I395" s="44"/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2.75" customHeight="1">
      <c r="A396" s="44"/>
      <c r="B396" s="44"/>
      <c r="C396" s="44"/>
      <c r="D396" s="44"/>
      <c r="E396" s="44"/>
      <c r="F396" s="44"/>
      <c r="G396" s="44"/>
      <c r="H396" s="44"/>
      <c r="I396" s="44"/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2.75" customHeight="1">
      <c r="A397" s="44"/>
      <c r="B397" s="44"/>
      <c r="C397" s="44"/>
      <c r="D397" s="44"/>
      <c r="E397" s="44"/>
      <c r="F397" s="44"/>
      <c r="G397" s="44"/>
      <c r="H397" s="44"/>
      <c r="I397" s="44"/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2.75" customHeight="1">
      <c r="A398" s="44"/>
      <c r="B398" s="44"/>
      <c r="C398" s="44"/>
      <c r="D398" s="44"/>
      <c r="E398" s="44"/>
      <c r="F398" s="44"/>
      <c r="G398" s="44"/>
      <c r="H398" s="44"/>
      <c r="I398" s="44"/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2.75" customHeight="1">
      <c r="A399" s="44"/>
      <c r="B399" s="44"/>
      <c r="C399" s="44"/>
      <c r="D399" s="44"/>
      <c r="E399" s="44"/>
      <c r="F399" s="44"/>
      <c r="G399" s="44"/>
      <c r="H399" s="44"/>
      <c r="I399" s="44"/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2.75" customHeight="1">
      <c r="A400" s="44"/>
      <c r="B400" s="44"/>
      <c r="C400" s="44"/>
      <c r="D400" s="44"/>
      <c r="E400" s="44"/>
      <c r="F400" s="44"/>
      <c r="G400" s="44"/>
      <c r="H400" s="44"/>
      <c r="I400" s="44"/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2.75" customHeight="1">
      <c r="A401" s="44"/>
      <c r="B401" s="44"/>
      <c r="C401" s="44"/>
      <c r="D401" s="44"/>
      <c r="E401" s="44"/>
      <c r="F401" s="44"/>
      <c r="G401" s="44"/>
      <c r="H401" s="44"/>
      <c r="I401" s="44"/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2.75" customHeight="1">
      <c r="A402" s="44"/>
      <c r="B402" s="44"/>
      <c r="C402" s="44"/>
      <c r="D402" s="44"/>
      <c r="E402" s="44"/>
      <c r="F402" s="44"/>
      <c r="G402" s="44"/>
      <c r="H402" s="44"/>
      <c r="I402" s="44"/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2.75" customHeight="1">
      <c r="A403" s="44"/>
      <c r="B403" s="44"/>
      <c r="C403" s="44"/>
      <c r="D403" s="44"/>
      <c r="E403" s="44"/>
      <c r="F403" s="44"/>
      <c r="G403" s="44"/>
      <c r="H403" s="44"/>
      <c r="I403" s="44"/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2.75" customHeight="1">
      <c r="A404" s="44"/>
      <c r="B404" s="44"/>
      <c r="C404" s="44"/>
      <c r="D404" s="44"/>
      <c r="E404" s="44"/>
      <c r="F404" s="44"/>
      <c r="G404" s="44"/>
      <c r="H404" s="44"/>
      <c r="I404" s="44"/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2.75" customHeight="1">
      <c r="A405" s="44"/>
      <c r="B405" s="44"/>
      <c r="C405" s="44"/>
      <c r="D405" s="44"/>
      <c r="E405" s="44"/>
      <c r="F405" s="44"/>
      <c r="G405" s="44"/>
      <c r="H405" s="44"/>
      <c r="I405" s="44"/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2.75" customHeight="1">
      <c r="A406" s="44"/>
      <c r="B406" s="44"/>
      <c r="C406" s="44"/>
      <c r="D406" s="44"/>
      <c r="E406" s="44"/>
      <c r="F406" s="44"/>
      <c r="G406" s="44"/>
      <c r="H406" s="44"/>
      <c r="I406" s="44"/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2.75" customHeight="1">
      <c r="A407" s="44"/>
      <c r="B407" s="44"/>
      <c r="C407" s="44"/>
      <c r="D407" s="44"/>
      <c r="E407" s="44"/>
      <c r="F407" s="44"/>
      <c r="G407" s="44"/>
      <c r="H407" s="44"/>
      <c r="I407" s="44"/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2.75" customHeight="1">
      <c r="A408" s="44"/>
      <c r="B408" s="44"/>
      <c r="C408" s="44"/>
      <c r="D408" s="44"/>
      <c r="E408" s="44"/>
      <c r="F408" s="44"/>
      <c r="G408" s="44"/>
      <c r="H408" s="44"/>
      <c r="I408" s="44"/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2.75" customHeight="1">
      <c r="A409" s="44"/>
      <c r="B409" s="44"/>
      <c r="C409" s="44"/>
      <c r="D409" s="44"/>
      <c r="E409" s="44"/>
      <c r="F409" s="44"/>
      <c r="G409" s="44"/>
      <c r="H409" s="44"/>
      <c r="I409" s="44"/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2.75" customHeight="1">
      <c r="A410" s="44"/>
      <c r="B410" s="44"/>
      <c r="C410" s="44"/>
      <c r="D410" s="44"/>
      <c r="E410" s="44"/>
      <c r="F410" s="44"/>
      <c r="G410" s="44"/>
      <c r="H410" s="44"/>
      <c r="I410" s="44"/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2.75" customHeight="1">
      <c r="A411" s="44"/>
      <c r="B411" s="44"/>
      <c r="C411" s="44"/>
      <c r="D411" s="44"/>
      <c r="E411" s="44"/>
      <c r="F411" s="44"/>
      <c r="G411" s="44"/>
      <c r="H411" s="44"/>
      <c r="I411" s="44"/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2.75" customHeight="1">
      <c r="A412" s="44"/>
      <c r="B412" s="44"/>
      <c r="C412" s="44"/>
      <c r="D412" s="44"/>
      <c r="E412" s="44"/>
      <c r="F412" s="44"/>
      <c r="G412" s="44"/>
      <c r="H412" s="44"/>
      <c r="I412" s="44"/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2.75" customHeight="1">
      <c r="A413" s="44"/>
      <c r="B413" s="44"/>
      <c r="C413" s="44"/>
      <c r="D413" s="44"/>
      <c r="E413" s="44"/>
      <c r="F413" s="44"/>
      <c r="G413" s="44"/>
      <c r="H413" s="44"/>
      <c r="I413" s="44"/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2.75" customHeight="1">
      <c r="A414" s="44"/>
      <c r="B414" s="44"/>
      <c r="C414" s="44"/>
      <c r="D414" s="44"/>
      <c r="E414" s="44"/>
      <c r="F414" s="44"/>
      <c r="G414" s="44"/>
      <c r="H414" s="44"/>
      <c r="I414" s="44"/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2.75" customHeight="1">
      <c r="A415" s="44"/>
      <c r="B415" s="44"/>
      <c r="C415" s="44"/>
      <c r="D415" s="44"/>
      <c r="E415" s="44"/>
      <c r="F415" s="44"/>
      <c r="G415" s="44"/>
      <c r="H415" s="44"/>
      <c r="I415" s="44"/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2.75" customHeight="1">
      <c r="A416" s="44"/>
      <c r="B416" s="44"/>
      <c r="C416" s="44"/>
      <c r="D416" s="44"/>
      <c r="E416" s="44"/>
      <c r="F416" s="44"/>
      <c r="G416" s="44"/>
      <c r="H416" s="44"/>
      <c r="I416" s="44"/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2.75" customHeight="1">
      <c r="A417" s="44"/>
      <c r="B417" s="44"/>
      <c r="C417" s="44"/>
      <c r="D417" s="44"/>
      <c r="E417" s="44"/>
      <c r="F417" s="44"/>
      <c r="G417" s="44"/>
      <c r="H417" s="44"/>
      <c r="I417" s="44"/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2.75" customHeight="1">
      <c r="A418" s="44"/>
      <c r="B418" s="44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2.75" customHeight="1">
      <c r="A419" s="44"/>
      <c r="B419" s="44"/>
      <c r="C419" s="44"/>
      <c r="D419" s="44"/>
      <c r="E419" s="44"/>
      <c r="F419" s="44"/>
      <c r="G419" s="44"/>
      <c r="H419" s="44"/>
      <c r="I419" s="44"/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2.75" customHeight="1">
      <c r="A420" s="44"/>
      <c r="B420" s="44"/>
      <c r="C420" s="44"/>
      <c r="D420" s="44"/>
      <c r="E420" s="44"/>
      <c r="F420" s="44"/>
      <c r="G420" s="44"/>
      <c r="H420" s="44"/>
      <c r="I420" s="44"/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2.75" customHeight="1">
      <c r="A421" s="44"/>
      <c r="B421" s="44"/>
      <c r="C421" s="44"/>
      <c r="D421" s="44"/>
      <c r="E421" s="44"/>
      <c r="F421" s="44"/>
      <c r="G421" s="44"/>
      <c r="H421" s="44"/>
      <c r="I421" s="44"/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2.75" customHeight="1">
      <c r="A422" s="44"/>
      <c r="B422" s="44"/>
      <c r="C422" s="44"/>
      <c r="D422" s="44"/>
      <c r="E422" s="44"/>
      <c r="F422" s="44"/>
      <c r="G422" s="44"/>
      <c r="H422" s="44"/>
      <c r="I422" s="44"/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2.75" customHeight="1">
      <c r="A423" s="44"/>
      <c r="B423" s="44"/>
      <c r="C423" s="44"/>
      <c r="D423" s="44"/>
      <c r="E423" s="44"/>
      <c r="F423" s="44"/>
      <c r="G423" s="44"/>
      <c r="H423" s="44"/>
      <c r="I423" s="44"/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2.75" customHeight="1">
      <c r="A424" s="44"/>
      <c r="B424" s="44"/>
      <c r="C424" s="44"/>
      <c r="D424" s="44"/>
      <c r="E424" s="44"/>
      <c r="F424" s="44"/>
      <c r="G424" s="44"/>
      <c r="H424" s="44"/>
      <c r="I424" s="44"/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2.75" customHeight="1">
      <c r="A425" s="44"/>
      <c r="B425" s="44"/>
      <c r="C425" s="44"/>
      <c r="D425" s="44"/>
      <c r="E425" s="44"/>
      <c r="F425" s="44"/>
      <c r="G425" s="44"/>
      <c r="H425" s="44"/>
      <c r="I425" s="44"/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2.75" customHeight="1">
      <c r="A426" s="44"/>
      <c r="B426" s="44"/>
      <c r="C426" s="44"/>
      <c r="D426" s="44"/>
      <c r="E426" s="44"/>
      <c r="F426" s="44"/>
      <c r="G426" s="44"/>
      <c r="H426" s="44"/>
      <c r="I426" s="44"/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2.75" customHeight="1">
      <c r="A427" s="44"/>
      <c r="B427" s="44"/>
      <c r="C427" s="44"/>
      <c r="D427" s="44"/>
      <c r="E427" s="44"/>
      <c r="F427" s="44"/>
      <c r="G427" s="44"/>
      <c r="H427" s="44"/>
      <c r="I427" s="44"/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2.75" customHeight="1">
      <c r="A428" s="44"/>
      <c r="B428" s="44"/>
      <c r="C428" s="44"/>
      <c r="D428" s="44"/>
      <c r="E428" s="44"/>
      <c r="F428" s="44"/>
      <c r="G428" s="44"/>
      <c r="H428" s="44"/>
      <c r="I428" s="44"/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2.75" customHeight="1">
      <c r="A429" s="44"/>
      <c r="B429" s="44"/>
      <c r="C429" s="44"/>
      <c r="D429" s="44"/>
      <c r="E429" s="44"/>
      <c r="F429" s="44"/>
      <c r="G429" s="44"/>
      <c r="H429" s="44"/>
      <c r="I429" s="44"/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2.75" customHeight="1">
      <c r="A430" s="44"/>
      <c r="B430" s="44"/>
      <c r="C430" s="44"/>
      <c r="D430" s="44"/>
      <c r="E430" s="44"/>
      <c r="F430" s="44"/>
      <c r="G430" s="44"/>
      <c r="H430" s="44"/>
      <c r="I430" s="44"/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2.75" customHeight="1">
      <c r="A431" s="44"/>
      <c r="B431" s="44"/>
      <c r="C431" s="44"/>
      <c r="D431" s="44"/>
      <c r="E431" s="44"/>
      <c r="F431" s="44"/>
      <c r="G431" s="44"/>
      <c r="H431" s="44"/>
      <c r="I431" s="44"/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2.75" customHeight="1">
      <c r="A432" s="44"/>
      <c r="B432" s="44"/>
      <c r="C432" s="44"/>
      <c r="D432" s="44"/>
      <c r="E432" s="44"/>
      <c r="F432" s="44"/>
      <c r="G432" s="44"/>
      <c r="H432" s="44"/>
      <c r="I432" s="44"/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2.75" customHeight="1">
      <c r="A433" s="44"/>
      <c r="B433" s="44"/>
      <c r="C433" s="44"/>
      <c r="D433" s="44"/>
      <c r="E433" s="44"/>
      <c r="F433" s="44"/>
      <c r="G433" s="44"/>
      <c r="H433" s="44"/>
      <c r="I433" s="44"/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2.75" customHeight="1">
      <c r="A434" s="44"/>
      <c r="B434" s="44"/>
      <c r="C434" s="44"/>
      <c r="D434" s="44"/>
      <c r="E434" s="44"/>
      <c r="F434" s="44"/>
      <c r="G434" s="44"/>
      <c r="H434" s="44"/>
      <c r="I434" s="44"/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2.75" customHeight="1">
      <c r="A435" s="44"/>
      <c r="B435" s="44"/>
      <c r="C435" s="44"/>
      <c r="D435" s="44"/>
      <c r="E435" s="44"/>
      <c r="F435" s="44"/>
      <c r="G435" s="44"/>
      <c r="H435" s="44"/>
      <c r="I435" s="44"/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2.75" customHeight="1">
      <c r="A436" s="44"/>
      <c r="B436" s="44"/>
      <c r="C436" s="44"/>
      <c r="D436" s="44"/>
      <c r="E436" s="44"/>
      <c r="F436" s="44"/>
      <c r="G436" s="44"/>
      <c r="H436" s="44"/>
      <c r="I436" s="44"/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2.75" customHeight="1">
      <c r="A437" s="44"/>
      <c r="B437" s="44"/>
      <c r="C437" s="44"/>
      <c r="D437" s="44"/>
      <c r="E437" s="44"/>
      <c r="F437" s="44"/>
      <c r="G437" s="44"/>
      <c r="H437" s="44"/>
      <c r="I437" s="44"/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2.75" customHeight="1">
      <c r="A438" s="44"/>
      <c r="B438" s="44"/>
      <c r="C438" s="44"/>
      <c r="D438" s="44"/>
      <c r="E438" s="44"/>
      <c r="F438" s="44"/>
      <c r="G438" s="44"/>
      <c r="H438" s="44"/>
      <c r="I438" s="44"/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2.75" customHeight="1">
      <c r="A439" s="44"/>
      <c r="B439" s="44"/>
      <c r="C439" s="44"/>
      <c r="D439" s="44"/>
      <c r="E439" s="44"/>
      <c r="F439" s="44"/>
      <c r="G439" s="44"/>
      <c r="H439" s="44"/>
      <c r="I439" s="44"/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2.75" customHeight="1">
      <c r="A440" s="44"/>
      <c r="B440" s="44"/>
      <c r="C440" s="44"/>
      <c r="D440" s="44"/>
      <c r="E440" s="44"/>
      <c r="F440" s="44"/>
      <c r="G440" s="44"/>
      <c r="H440" s="44"/>
      <c r="I440" s="44"/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2.75" customHeight="1">
      <c r="A441" s="44"/>
      <c r="B441" s="44"/>
      <c r="C441" s="44"/>
      <c r="D441" s="44"/>
      <c r="E441" s="44"/>
      <c r="F441" s="44"/>
      <c r="G441" s="44"/>
      <c r="H441" s="44"/>
      <c r="I441" s="44"/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2.75" customHeight="1">
      <c r="A442" s="44"/>
      <c r="B442" s="44"/>
      <c r="C442" s="44"/>
      <c r="D442" s="44"/>
      <c r="E442" s="44"/>
      <c r="F442" s="44"/>
      <c r="G442" s="44"/>
      <c r="H442" s="44"/>
      <c r="I442" s="44"/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2.75" customHeight="1">
      <c r="A443" s="44"/>
      <c r="B443" s="44"/>
      <c r="C443" s="44"/>
      <c r="D443" s="44"/>
      <c r="E443" s="44"/>
      <c r="F443" s="44"/>
      <c r="G443" s="44"/>
      <c r="H443" s="44"/>
      <c r="I443" s="44"/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2.75" customHeight="1">
      <c r="A444" s="44"/>
      <c r="B444" s="44"/>
      <c r="C444" s="44"/>
      <c r="D444" s="44"/>
      <c r="E444" s="44"/>
      <c r="F444" s="44"/>
      <c r="G444" s="44"/>
      <c r="H444" s="44"/>
      <c r="I444" s="44"/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2.75" customHeight="1">
      <c r="A445" s="44"/>
      <c r="B445" s="44"/>
      <c r="C445" s="44"/>
      <c r="D445" s="44"/>
      <c r="E445" s="44"/>
      <c r="F445" s="44"/>
      <c r="G445" s="44"/>
      <c r="H445" s="44"/>
      <c r="I445" s="44"/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2.75" customHeight="1">
      <c r="A446" s="44"/>
      <c r="B446" s="44"/>
      <c r="C446" s="44"/>
      <c r="D446" s="44"/>
      <c r="E446" s="44"/>
      <c r="F446" s="44"/>
      <c r="G446" s="44"/>
      <c r="H446" s="44"/>
      <c r="I446" s="44"/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2.75" customHeight="1">
      <c r="A447" s="44"/>
      <c r="B447" s="44"/>
      <c r="C447" s="44"/>
      <c r="D447" s="44"/>
      <c r="E447" s="44"/>
      <c r="F447" s="44"/>
      <c r="G447" s="44"/>
      <c r="H447" s="44"/>
      <c r="I447" s="44"/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2.75" customHeight="1">
      <c r="A448" s="44"/>
      <c r="B448" s="44"/>
      <c r="C448" s="44"/>
      <c r="D448" s="44"/>
      <c r="E448" s="44"/>
      <c r="F448" s="44"/>
      <c r="G448" s="44"/>
      <c r="H448" s="44"/>
      <c r="I448" s="44"/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2.75" customHeight="1">
      <c r="A449" s="44"/>
      <c r="B449" s="44"/>
      <c r="C449" s="44"/>
      <c r="D449" s="44"/>
      <c r="E449" s="44"/>
      <c r="F449" s="44"/>
      <c r="G449" s="44"/>
      <c r="H449" s="44"/>
      <c r="I449" s="44"/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2.75" customHeight="1">
      <c r="A450" s="44"/>
      <c r="B450" s="44"/>
      <c r="C450" s="44"/>
      <c r="D450" s="44"/>
      <c r="E450" s="44"/>
      <c r="F450" s="44"/>
      <c r="G450" s="44"/>
      <c r="H450" s="44"/>
      <c r="I450" s="44"/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2.75" customHeight="1">
      <c r="A451" s="44"/>
      <c r="B451" s="44"/>
      <c r="C451" s="44"/>
      <c r="D451" s="44"/>
      <c r="E451" s="44"/>
      <c r="F451" s="44"/>
      <c r="G451" s="44"/>
      <c r="H451" s="44"/>
      <c r="I451" s="44"/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2.75" customHeight="1">
      <c r="A452" s="44"/>
      <c r="B452" s="44"/>
      <c r="C452" s="44"/>
      <c r="D452" s="44"/>
      <c r="E452" s="44"/>
      <c r="F452" s="44"/>
      <c r="G452" s="44"/>
      <c r="H452" s="44"/>
      <c r="I452" s="44"/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2.75" customHeight="1">
      <c r="A453" s="44"/>
      <c r="B453" s="44"/>
      <c r="C453" s="44"/>
      <c r="D453" s="44"/>
      <c r="E453" s="44"/>
      <c r="F453" s="44"/>
      <c r="G453" s="44"/>
      <c r="H453" s="44"/>
      <c r="I453" s="44"/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2.75" customHeight="1">
      <c r="A454" s="44"/>
      <c r="B454" s="44"/>
      <c r="C454" s="44"/>
      <c r="D454" s="44"/>
      <c r="E454" s="44"/>
      <c r="F454" s="44"/>
      <c r="G454" s="44"/>
      <c r="H454" s="44"/>
      <c r="I454" s="44"/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2.75" customHeight="1">
      <c r="A455" s="44"/>
      <c r="B455" s="44"/>
      <c r="C455" s="44"/>
      <c r="D455" s="44"/>
      <c r="E455" s="44"/>
      <c r="F455" s="44"/>
      <c r="G455" s="44"/>
      <c r="H455" s="44"/>
      <c r="I455" s="44"/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2.75" customHeight="1">
      <c r="A456" s="44"/>
      <c r="B456" s="44"/>
      <c r="C456" s="44"/>
      <c r="D456" s="44"/>
      <c r="E456" s="44"/>
      <c r="F456" s="44"/>
      <c r="G456" s="44"/>
      <c r="H456" s="44"/>
      <c r="I456" s="44"/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2.75" customHeight="1">
      <c r="A457" s="44"/>
      <c r="B457" s="44"/>
      <c r="C457" s="44"/>
      <c r="D457" s="44"/>
      <c r="E457" s="44"/>
      <c r="F457" s="44"/>
      <c r="G457" s="44"/>
      <c r="H457" s="44"/>
      <c r="I457" s="44"/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2.75" customHeight="1">
      <c r="A458" s="44"/>
      <c r="B458" s="44"/>
      <c r="C458" s="44"/>
      <c r="D458" s="44"/>
      <c r="E458" s="44"/>
      <c r="F458" s="44"/>
      <c r="G458" s="44"/>
      <c r="H458" s="44"/>
      <c r="I458" s="44"/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2.75" customHeight="1">
      <c r="A459" s="44"/>
      <c r="B459" s="44"/>
      <c r="C459" s="44"/>
      <c r="D459" s="44"/>
      <c r="E459" s="44"/>
      <c r="F459" s="44"/>
      <c r="G459" s="44"/>
      <c r="H459" s="44"/>
      <c r="I459" s="44"/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2.75" customHeight="1">
      <c r="A460" s="44"/>
      <c r="B460" s="44"/>
      <c r="C460" s="44"/>
      <c r="D460" s="44"/>
      <c r="E460" s="44"/>
      <c r="F460" s="44"/>
      <c r="G460" s="44"/>
      <c r="H460" s="44"/>
      <c r="I460" s="44"/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2.75" customHeight="1">
      <c r="A461" s="44"/>
      <c r="B461" s="44"/>
      <c r="C461" s="44"/>
      <c r="D461" s="44"/>
      <c r="E461" s="44"/>
      <c r="F461" s="44"/>
      <c r="G461" s="44"/>
      <c r="H461" s="44"/>
      <c r="I461" s="44"/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2.75" customHeight="1">
      <c r="A462" s="44"/>
      <c r="B462" s="44"/>
      <c r="C462" s="44"/>
      <c r="D462" s="44"/>
      <c r="E462" s="44"/>
      <c r="F462" s="44"/>
      <c r="G462" s="44"/>
      <c r="H462" s="44"/>
      <c r="I462" s="44"/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2.75" customHeight="1">
      <c r="A463" s="44"/>
      <c r="B463" s="44"/>
      <c r="C463" s="44"/>
      <c r="D463" s="44"/>
      <c r="E463" s="44"/>
      <c r="F463" s="44"/>
      <c r="G463" s="44"/>
      <c r="H463" s="44"/>
      <c r="I463" s="44"/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2.75" customHeight="1">
      <c r="A464" s="44"/>
      <c r="B464" s="44"/>
      <c r="C464" s="44"/>
      <c r="D464" s="44"/>
      <c r="E464" s="44"/>
      <c r="F464" s="44"/>
      <c r="G464" s="44"/>
      <c r="H464" s="44"/>
      <c r="I464" s="44"/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2.75" customHeight="1">
      <c r="A465" s="44"/>
      <c r="B465" s="44"/>
      <c r="C465" s="44"/>
      <c r="D465" s="44"/>
      <c r="E465" s="44"/>
      <c r="F465" s="44"/>
      <c r="G465" s="44"/>
      <c r="H465" s="44"/>
      <c r="I465" s="44"/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2.75" customHeight="1">
      <c r="A466" s="44"/>
      <c r="B466" s="44"/>
      <c r="C466" s="44"/>
      <c r="D466" s="44"/>
      <c r="E466" s="44"/>
      <c r="F466" s="44"/>
      <c r="G466" s="44"/>
      <c r="H466" s="44"/>
      <c r="I466" s="44"/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2.75" customHeight="1">
      <c r="A467" s="44"/>
      <c r="B467" s="44"/>
      <c r="C467" s="44"/>
      <c r="D467" s="44"/>
      <c r="E467" s="44"/>
      <c r="F467" s="44"/>
      <c r="G467" s="44"/>
      <c r="H467" s="44"/>
      <c r="I467" s="44"/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2.75" customHeight="1">
      <c r="A468" s="44"/>
      <c r="B468" s="44"/>
      <c r="C468" s="44"/>
      <c r="D468" s="44"/>
      <c r="E468" s="44"/>
      <c r="F468" s="44"/>
      <c r="G468" s="44"/>
      <c r="H468" s="44"/>
      <c r="I468" s="44"/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2.75" customHeight="1">
      <c r="A469" s="44"/>
      <c r="B469" s="44"/>
      <c r="C469" s="44"/>
      <c r="D469" s="44"/>
      <c r="E469" s="44"/>
      <c r="F469" s="44"/>
      <c r="G469" s="44"/>
      <c r="H469" s="44"/>
      <c r="I469" s="44"/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2.75" customHeight="1">
      <c r="A470" s="44"/>
      <c r="B470" s="44"/>
      <c r="C470" s="44"/>
      <c r="D470" s="44"/>
      <c r="E470" s="44"/>
      <c r="F470" s="44"/>
      <c r="G470" s="44"/>
      <c r="H470" s="44"/>
      <c r="I470" s="44"/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2.75" customHeight="1">
      <c r="A471" s="44"/>
      <c r="B471" s="44"/>
      <c r="C471" s="44"/>
      <c r="D471" s="44"/>
      <c r="E471" s="44"/>
      <c r="F471" s="44"/>
      <c r="G471" s="44"/>
      <c r="H471" s="44"/>
      <c r="I471" s="44"/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2.75" customHeight="1">
      <c r="A472" s="44"/>
      <c r="B472" s="44"/>
      <c r="C472" s="44"/>
      <c r="D472" s="44"/>
      <c r="E472" s="44"/>
      <c r="F472" s="44"/>
      <c r="G472" s="44"/>
      <c r="H472" s="44"/>
      <c r="I472" s="44"/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2.75" customHeight="1">
      <c r="A473" s="44"/>
      <c r="B473" s="44"/>
      <c r="C473" s="44"/>
      <c r="D473" s="44"/>
      <c r="E473" s="44"/>
      <c r="F473" s="44"/>
      <c r="G473" s="44"/>
      <c r="H473" s="44"/>
      <c r="I473" s="44"/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2.75" customHeight="1">
      <c r="A474" s="44"/>
      <c r="B474" s="44"/>
      <c r="C474" s="44"/>
      <c r="D474" s="44"/>
      <c r="E474" s="44"/>
      <c r="F474" s="44"/>
      <c r="G474" s="44"/>
      <c r="H474" s="44"/>
      <c r="I474" s="44"/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2.75" customHeight="1">
      <c r="A475" s="44"/>
      <c r="B475" s="44"/>
      <c r="C475" s="44"/>
      <c r="D475" s="44"/>
      <c r="E475" s="44"/>
      <c r="F475" s="44"/>
      <c r="G475" s="44"/>
      <c r="H475" s="44"/>
      <c r="I475" s="44"/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2.75" customHeight="1">
      <c r="A476" s="44"/>
      <c r="B476" s="44"/>
      <c r="C476" s="44"/>
      <c r="D476" s="44"/>
      <c r="E476" s="44"/>
      <c r="F476" s="44"/>
      <c r="G476" s="44"/>
      <c r="H476" s="44"/>
      <c r="I476" s="44"/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2.75" customHeight="1">
      <c r="A477" s="44"/>
      <c r="B477" s="44"/>
      <c r="C477" s="44"/>
      <c r="D477" s="44"/>
      <c r="E477" s="44"/>
      <c r="F477" s="44"/>
      <c r="G477" s="44"/>
      <c r="H477" s="44"/>
      <c r="I477" s="44"/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2.75" customHeight="1">
      <c r="A478" s="44"/>
      <c r="B478" s="44"/>
      <c r="C478" s="44"/>
      <c r="D478" s="44"/>
      <c r="E478" s="44"/>
      <c r="F478" s="44"/>
      <c r="G478" s="44"/>
      <c r="H478" s="44"/>
      <c r="I478" s="44"/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2.75" customHeight="1">
      <c r="A479" s="44"/>
      <c r="B479" s="44"/>
      <c r="C479" s="44"/>
      <c r="D479" s="44"/>
      <c r="E479" s="44"/>
      <c r="F479" s="44"/>
      <c r="G479" s="44"/>
      <c r="H479" s="44"/>
      <c r="I479" s="44"/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2.75" customHeight="1">
      <c r="A480" s="44"/>
      <c r="B480" s="44"/>
      <c r="C480" s="44"/>
      <c r="D480" s="44"/>
      <c r="E480" s="44"/>
      <c r="F480" s="44"/>
      <c r="G480" s="44"/>
      <c r="H480" s="44"/>
      <c r="I480" s="44"/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2.75" customHeight="1">
      <c r="A481" s="44"/>
      <c r="B481" s="44"/>
      <c r="C481" s="44"/>
      <c r="D481" s="44"/>
      <c r="E481" s="44"/>
      <c r="F481" s="44"/>
      <c r="G481" s="44"/>
      <c r="H481" s="44"/>
      <c r="I481" s="44"/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2.75" customHeight="1">
      <c r="A482" s="44"/>
      <c r="B482" s="44"/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2.75" customHeight="1">
      <c r="A483" s="44"/>
      <c r="B483" s="44"/>
      <c r="C483" s="44"/>
      <c r="D483" s="44"/>
      <c r="E483" s="44"/>
      <c r="F483" s="44"/>
      <c r="G483" s="44"/>
      <c r="H483" s="44"/>
      <c r="I483" s="44"/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2.75" customHeight="1">
      <c r="A484" s="44"/>
      <c r="B484" s="44"/>
      <c r="C484" s="44"/>
      <c r="D484" s="44"/>
      <c r="E484" s="44"/>
      <c r="F484" s="44"/>
      <c r="G484" s="44"/>
      <c r="H484" s="44"/>
      <c r="I484" s="44"/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2.75" customHeight="1">
      <c r="A485" s="44"/>
      <c r="B485" s="44"/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2.75" customHeight="1">
      <c r="A486" s="44"/>
      <c r="B486" s="44"/>
      <c r="C486" s="44"/>
      <c r="D486" s="44"/>
      <c r="E486" s="44"/>
      <c r="F486" s="44"/>
      <c r="G486" s="44"/>
      <c r="H486" s="44"/>
      <c r="I486" s="44"/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2.75" customHeight="1">
      <c r="A487" s="44"/>
      <c r="B487" s="44"/>
      <c r="C487" s="44"/>
      <c r="D487" s="44"/>
      <c r="E487" s="44"/>
      <c r="F487" s="44"/>
      <c r="G487" s="44"/>
      <c r="H487" s="44"/>
      <c r="I487" s="44"/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2.75" customHeight="1">
      <c r="A488" s="44"/>
      <c r="B488" s="44"/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2.75" customHeight="1">
      <c r="A489" s="44"/>
      <c r="B489" s="44"/>
      <c r="C489" s="44"/>
      <c r="D489" s="44"/>
      <c r="E489" s="44"/>
      <c r="F489" s="44"/>
      <c r="G489" s="44"/>
      <c r="H489" s="44"/>
      <c r="I489" s="44"/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2.75" customHeight="1">
      <c r="A490" s="44"/>
      <c r="B490" s="44"/>
      <c r="C490" s="44"/>
      <c r="D490" s="44"/>
      <c r="E490" s="44"/>
      <c r="F490" s="44"/>
      <c r="G490" s="44"/>
      <c r="H490" s="44"/>
      <c r="I490" s="44"/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2.75" customHeight="1">
      <c r="A491" s="44"/>
      <c r="B491" s="44"/>
      <c r="C491" s="44"/>
      <c r="D491" s="44"/>
      <c r="E491" s="44"/>
      <c r="F491" s="44"/>
      <c r="G491" s="44"/>
      <c r="H491" s="44"/>
      <c r="I491" s="44"/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2.75" customHeight="1">
      <c r="A492" s="44"/>
      <c r="B492" s="44"/>
      <c r="C492" s="44"/>
      <c r="D492" s="44"/>
      <c r="E492" s="44"/>
      <c r="F492" s="44"/>
      <c r="G492" s="44"/>
      <c r="H492" s="44"/>
      <c r="I492" s="44"/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2.75" customHeight="1">
      <c r="A493" s="44"/>
      <c r="B493" s="44"/>
      <c r="C493" s="44"/>
      <c r="D493" s="44"/>
      <c r="E493" s="44"/>
      <c r="F493" s="44"/>
      <c r="G493" s="44"/>
      <c r="H493" s="44"/>
      <c r="I493" s="44"/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2.75" customHeight="1">
      <c r="A494" s="44"/>
      <c r="B494" s="44"/>
      <c r="C494" s="44"/>
      <c r="D494" s="44"/>
      <c r="E494" s="44"/>
      <c r="F494" s="44"/>
      <c r="G494" s="44"/>
      <c r="H494" s="44"/>
      <c r="I494" s="44"/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2.75" customHeight="1">
      <c r="A495" s="44"/>
      <c r="B495" s="44"/>
      <c r="C495" s="44"/>
      <c r="D495" s="44"/>
      <c r="E495" s="44"/>
      <c r="F495" s="44"/>
      <c r="G495" s="44"/>
      <c r="H495" s="44"/>
      <c r="I495" s="44"/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2.75" customHeight="1">
      <c r="A496" s="44"/>
      <c r="B496" s="44"/>
      <c r="C496" s="44"/>
      <c r="D496" s="44"/>
      <c r="E496" s="44"/>
      <c r="F496" s="44"/>
      <c r="G496" s="44"/>
      <c r="H496" s="44"/>
      <c r="I496" s="44"/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2.75" customHeight="1">
      <c r="A497" s="44"/>
      <c r="B497" s="44"/>
      <c r="C497" s="44"/>
      <c r="D497" s="44"/>
      <c r="E497" s="44"/>
      <c r="F497" s="44"/>
      <c r="G497" s="44"/>
      <c r="H497" s="44"/>
      <c r="I497" s="44"/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2.75" customHeight="1">
      <c r="A498" s="44"/>
      <c r="B498" s="44"/>
      <c r="C498" s="44"/>
      <c r="D498" s="44"/>
      <c r="E498" s="44"/>
      <c r="F498" s="44"/>
      <c r="G498" s="44"/>
      <c r="H498" s="44"/>
      <c r="I498" s="44"/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2.75" customHeight="1">
      <c r="A499" s="44"/>
      <c r="B499" s="44"/>
      <c r="C499" s="44"/>
      <c r="D499" s="44"/>
      <c r="E499" s="44"/>
      <c r="F499" s="44"/>
      <c r="G499" s="44"/>
      <c r="H499" s="44"/>
      <c r="I499" s="44"/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2.75" customHeight="1">
      <c r="A500" s="44"/>
      <c r="B500" s="44"/>
      <c r="C500" s="44"/>
      <c r="D500" s="44"/>
      <c r="E500" s="44"/>
      <c r="F500" s="44"/>
      <c r="G500" s="44"/>
      <c r="H500" s="44"/>
      <c r="I500" s="44"/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2.75" customHeight="1">
      <c r="A501" s="44"/>
      <c r="B501" s="44"/>
      <c r="C501" s="44"/>
      <c r="D501" s="44"/>
      <c r="E501" s="44"/>
      <c r="F501" s="44"/>
      <c r="G501" s="44"/>
      <c r="H501" s="44"/>
      <c r="I501" s="44"/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2.75" customHeight="1">
      <c r="A502" s="44"/>
      <c r="B502" s="44"/>
      <c r="C502" s="44"/>
      <c r="D502" s="44"/>
      <c r="E502" s="44"/>
      <c r="F502" s="44"/>
      <c r="G502" s="44"/>
      <c r="H502" s="44"/>
      <c r="I502" s="44"/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2.75" customHeight="1">
      <c r="A503" s="44"/>
      <c r="B503" s="44"/>
      <c r="C503" s="44"/>
      <c r="D503" s="44"/>
      <c r="E503" s="44"/>
      <c r="F503" s="44"/>
      <c r="G503" s="44"/>
      <c r="H503" s="44"/>
      <c r="I503" s="44"/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2.75" customHeight="1">
      <c r="A504" s="44"/>
      <c r="B504" s="44"/>
      <c r="C504" s="44"/>
      <c r="D504" s="44"/>
      <c r="E504" s="44"/>
      <c r="F504" s="44"/>
      <c r="G504" s="44"/>
      <c r="H504" s="44"/>
      <c r="I504" s="44"/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2.75" customHeight="1">
      <c r="A505" s="44"/>
      <c r="B505" s="44"/>
      <c r="C505" s="44"/>
      <c r="D505" s="44"/>
      <c r="E505" s="44"/>
      <c r="F505" s="44"/>
      <c r="G505" s="44"/>
      <c r="H505" s="44"/>
      <c r="I505" s="44"/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2.75" customHeight="1">
      <c r="A506" s="44"/>
      <c r="B506" s="44"/>
      <c r="C506" s="44"/>
      <c r="D506" s="44"/>
      <c r="E506" s="44"/>
      <c r="F506" s="44"/>
      <c r="G506" s="44"/>
      <c r="H506" s="44"/>
      <c r="I506" s="44"/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2.75" customHeight="1">
      <c r="A507" s="44"/>
      <c r="B507" s="44"/>
      <c r="C507" s="44"/>
      <c r="D507" s="44"/>
      <c r="E507" s="44"/>
      <c r="F507" s="44"/>
      <c r="G507" s="44"/>
      <c r="H507" s="44"/>
      <c r="I507" s="44"/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2.75" customHeight="1">
      <c r="A508" s="44"/>
      <c r="B508" s="44"/>
      <c r="C508" s="44"/>
      <c r="D508" s="44"/>
      <c r="E508" s="44"/>
      <c r="F508" s="44"/>
      <c r="G508" s="44"/>
      <c r="H508" s="44"/>
      <c r="I508" s="44"/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2.75" customHeight="1">
      <c r="A509" s="44"/>
      <c r="B509" s="44"/>
      <c r="C509" s="44"/>
      <c r="D509" s="44"/>
      <c r="E509" s="44"/>
      <c r="F509" s="44"/>
      <c r="G509" s="44"/>
      <c r="H509" s="44"/>
      <c r="I509" s="44"/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2.75" customHeight="1">
      <c r="A510" s="44"/>
      <c r="B510" s="44"/>
      <c r="C510" s="44"/>
      <c r="D510" s="44"/>
      <c r="E510" s="44"/>
      <c r="F510" s="44"/>
      <c r="G510" s="44"/>
      <c r="H510" s="44"/>
      <c r="I510" s="44"/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2.75" customHeight="1">
      <c r="A511" s="44"/>
      <c r="B511" s="44"/>
      <c r="C511" s="44"/>
      <c r="D511" s="44"/>
      <c r="E511" s="44"/>
      <c r="F511" s="44"/>
      <c r="G511" s="44"/>
      <c r="H511" s="44"/>
      <c r="I511" s="44"/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2.75" customHeight="1">
      <c r="A512" s="44"/>
      <c r="B512" s="44"/>
      <c r="C512" s="44"/>
      <c r="D512" s="44"/>
      <c r="E512" s="44"/>
      <c r="F512" s="44"/>
      <c r="G512" s="44"/>
      <c r="H512" s="44"/>
      <c r="I512" s="44"/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2.75" customHeight="1">
      <c r="A513" s="44"/>
      <c r="B513" s="44"/>
      <c r="C513" s="44"/>
      <c r="D513" s="44"/>
      <c r="E513" s="44"/>
      <c r="F513" s="44"/>
      <c r="G513" s="44"/>
      <c r="H513" s="44"/>
      <c r="I513" s="44"/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2.75" customHeight="1">
      <c r="A514" s="44"/>
      <c r="B514" s="44"/>
      <c r="C514" s="44"/>
      <c r="D514" s="44"/>
      <c r="E514" s="44"/>
      <c r="F514" s="44"/>
      <c r="G514" s="44"/>
      <c r="H514" s="44"/>
      <c r="I514" s="44"/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2.75" customHeight="1">
      <c r="A515" s="44"/>
      <c r="B515" s="44"/>
      <c r="C515" s="44"/>
      <c r="D515" s="44"/>
      <c r="E515" s="44"/>
      <c r="F515" s="44"/>
      <c r="G515" s="44"/>
      <c r="H515" s="44"/>
      <c r="I515" s="44"/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2.75" customHeight="1">
      <c r="A516" s="44"/>
      <c r="B516" s="44"/>
      <c r="C516" s="44"/>
      <c r="D516" s="44"/>
      <c r="E516" s="44"/>
      <c r="F516" s="44"/>
      <c r="G516" s="44"/>
      <c r="H516" s="44"/>
      <c r="I516" s="44"/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2.75" customHeight="1">
      <c r="A517" s="44"/>
      <c r="B517" s="44"/>
      <c r="C517" s="44"/>
      <c r="D517" s="44"/>
      <c r="E517" s="44"/>
      <c r="F517" s="44"/>
      <c r="G517" s="44"/>
      <c r="H517" s="44"/>
      <c r="I517" s="44"/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2.75" customHeight="1">
      <c r="A518" s="44"/>
      <c r="B518" s="44"/>
      <c r="C518" s="44"/>
      <c r="D518" s="44"/>
      <c r="E518" s="44"/>
      <c r="F518" s="44"/>
      <c r="G518" s="44"/>
      <c r="H518" s="44"/>
      <c r="I518" s="44"/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2.75" customHeight="1">
      <c r="A519" s="44"/>
      <c r="B519" s="44"/>
      <c r="C519" s="44"/>
      <c r="D519" s="44"/>
      <c r="E519" s="44"/>
      <c r="F519" s="44"/>
      <c r="G519" s="44"/>
      <c r="H519" s="44"/>
      <c r="I519" s="44"/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2.75" customHeight="1">
      <c r="A520" s="44"/>
      <c r="B520" s="44"/>
      <c r="C520" s="4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2.75" customHeight="1">
      <c r="A521" s="44"/>
      <c r="B521" s="44"/>
      <c r="C521" s="4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2.75" customHeight="1">
      <c r="A522" s="44"/>
      <c r="B522" s="44"/>
      <c r="C522" s="4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2.75" customHeight="1">
      <c r="A523" s="44"/>
      <c r="B523" s="44"/>
      <c r="C523" s="4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2.75" customHeight="1">
      <c r="A524" s="44"/>
      <c r="B524" s="44"/>
      <c r="C524" s="4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2.75" customHeight="1">
      <c r="A525" s="44"/>
      <c r="B525" s="44"/>
      <c r="C525" s="4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2.75" customHeight="1">
      <c r="A526" s="44"/>
      <c r="B526" s="44"/>
      <c r="C526" s="44"/>
      <c r="D526" s="44"/>
      <c r="E526" s="44"/>
      <c r="F526" s="44"/>
      <c r="G526" s="44"/>
      <c r="H526" s="44"/>
      <c r="I526" s="44"/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2.75" customHeight="1">
      <c r="A527" s="44"/>
      <c r="B527" s="44"/>
      <c r="C527" s="44"/>
      <c r="D527" s="44"/>
      <c r="E527" s="44"/>
      <c r="F527" s="44"/>
      <c r="G527" s="44"/>
      <c r="H527" s="44"/>
      <c r="I527" s="44"/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2.75" customHeight="1">
      <c r="A528" s="44"/>
      <c r="B528" s="44"/>
      <c r="C528" s="44"/>
      <c r="D528" s="44"/>
      <c r="E528" s="44"/>
      <c r="F528" s="44"/>
      <c r="G528" s="44"/>
      <c r="H528" s="44"/>
      <c r="I528" s="44"/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2.75" customHeight="1">
      <c r="A529" s="44"/>
      <c r="B529" s="44"/>
      <c r="C529" s="44"/>
      <c r="D529" s="44"/>
      <c r="E529" s="44"/>
      <c r="F529" s="44"/>
      <c r="G529" s="44"/>
      <c r="H529" s="44"/>
      <c r="I529" s="44"/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2.75" customHeight="1">
      <c r="A530" s="44"/>
      <c r="B530" s="44"/>
      <c r="C530" s="44"/>
      <c r="D530" s="44"/>
      <c r="E530" s="44"/>
      <c r="F530" s="44"/>
      <c r="G530" s="44"/>
      <c r="H530" s="44"/>
      <c r="I530" s="44"/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2.75" customHeight="1">
      <c r="A531" s="44"/>
      <c r="B531" s="44"/>
      <c r="C531" s="44"/>
      <c r="D531" s="44"/>
      <c r="E531" s="44"/>
      <c r="F531" s="44"/>
      <c r="G531" s="44"/>
      <c r="H531" s="44"/>
      <c r="I531" s="44"/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2.75" customHeight="1">
      <c r="A532" s="44"/>
      <c r="B532" s="44"/>
      <c r="C532" s="44"/>
      <c r="D532" s="44"/>
      <c r="E532" s="44"/>
      <c r="F532" s="44"/>
      <c r="G532" s="44"/>
      <c r="H532" s="44"/>
      <c r="I532" s="44"/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2.75" customHeight="1">
      <c r="A533" s="44"/>
      <c r="B533" s="44"/>
      <c r="C533" s="44"/>
      <c r="D533" s="44"/>
      <c r="E533" s="44"/>
      <c r="F533" s="44"/>
      <c r="G533" s="44"/>
      <c r="H533" s="44"/>
      <c r="I533" s="44"/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2.75" customHeight="1">
      <c r="A534" s="44"/>
      <c r="B534" s="44"/>
      <c r="C534" s="44"/>
      <c r="D534" s="44"/>
      <c r="E534" s="44"/>
      <c r="F534" s="44"/>
      <c r="G534" s="44"/>
      <c r="H534" s="44"/>
      <c r="I534" s="44"/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2.75" customHeight="1">
      <c r="A535" s="44"/>
      <c r="B535" s="44"/>
      <c r="C535" s="44"/>
      <c r="D535" s="44"/>
      <c r="E535" s="44"/>
      <c r="F535" s="44"/>
      <c r="G535" s="44"/>
      <c r="H535" s="44"/>
      <c r="I535" s="44"/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2.75" customHeight="1">
      <c r="A536" s="44"/>
      <c r="B536" s="44"/>
      <c r="C536" s="44"/>
      <c r="D536" s="44"/>
      <c r="E536" s="44"/>
      <c r="F536" s="44"/>
      <c r="G536" s="44"/>
      <c r="H536" s="44"/>
      <c r="I536" s="44"/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2.75" customHeight="1">
      <c r="A537" s="44"/>
      <c r="B537" s="44"/>
      <c r="C537" s="44"/>
      <c r="D537" s="44"/>
      <c r="E537" s="44"/>
      <c r="F537" s="44"/>
      <c r="G537" s="44"/>
      <c r="H537" s="44"/>
      <c r="I537" s="44"/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2.75" customHeight="1">
      <c r="A538" s="44"/>
      <c r="B538" s="44"/>
      <c r="C538" s="44"/>
      <c r="D538" s="44"/>
      <c r="E538" s="44"/>
      <c r="F538" s="44"/>
      <c r="G538" s="44"/>
      <c r="H538" s="44"/>
      <c r="I538" s="44"/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2.75" customHeight="1">
      <c r="A539" s="44"/>
      <c r="B539" s="44"/>
      <c r="C539" s="44"/>
      <c r="D539" s="44"/>
      <c r="E539" s="44"/>
      <c r="F539" s="44"/>
      <c r="G539" s="44"/>
      <c r="H539" s="44"/>
      <c r="I539" s="44"/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2.75" customHeight="1">
      <c r="A540" s="44"/>
      <c r="B540" s="44"/>
      <c r="C540" s="44"/>
      <c r="D540" s="44"/>
      <c r="E540" s="44"/>
      <c r="F540" s="44"/>
      <c r="G540" s="44"/>
      <c r="H540" s="44"/>
      <c r="I540" s="44"/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2.75" customHeight="1">
      <c r="A541" s="44"/>
      <c r="B541" s="44"/>
      <c r="C541" s="44"/>
      <c r="D541" s="44"/>
      <c r="E541" s="44"/>
      <c r="F541" s="44"/>
      <c r="G541" s="44"/>
      <c r="H541" s="44"/>
      <c r="I541" s="44"/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2.75" customHeight="1">
      <c r="A542" s="44"/>
      <c r="B542" s="44"/>
      <c r="C542" s="44"/>
      <c r="D542" s="44"/>
      <c r="E542" s="44"/>
      <c r="F542" s="44"/>
      <c r="G542" s="44"/>
      <c r="H542" s="44"/>
      <c r="I542" s="44"/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2.75" customHeight="1">
      <c r="A543" s="44"/>
      <c r="B543" s="44"/>
      <c r="C543" s="44"/>
      <c r="D543" s="44"/>
      <c r="E543" s="44"/>
      <c r="F543" s="44"/>
      <c r="G543" s="44"/>
      <c r="H543" s="44"/>
      <c r="I543" s="44"/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2.75" customHeight="1">
      <c r="A544" s="44"/>
      <c r="B544" s="44"/>
      <c r="C544" s="44"/>
      <c r="D544" s="44"/>
      <c r="E544" s="44"/>
      <c r="F544" s="44"/>
      <c r="G544" s="44"/>
      <c r="H544" s="44"/>
      <c r="I544" s="44"/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2.75" customHeight="1">
      <c r="A545" s="44"/>
      <c r="B545" s="44"/>
      <c r="C545" s="44"/>
      <c r="D545" s="44"/>
      <c r="E545" s="44"/>
      <c r="F545" s="44"/>
      <c r="G545" s="44"/>
      <c r="H545" s="44"/>
      <c r="I545" s="44"/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2.75" customHeight="1">
      <c r="A546" s="44"/>
      <c r="B546" s="44"/>
      <c r="C546" s="44"/>
      <c r="D546" s="44"/>
      <c r="E546" s="44"/>
      <c r="F546" s="44"/>
      <c r="G546" s="44"/>
      <c r="H546" s="44"/>
      <c r="I546" s="44"/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2.75" customHeight="1">
      <c r="A547" s="44"/>
      <c r="B547" s="44"/>
      <c r="C547" s="44"/>
      <c r="D547" s="44"/>
      <c r="E547" s="44"/>
      <c r="F547" s="44"/>
      <c r="G547" s="44"/>
      <c r="H547" s="44"/>
      <c r="I547" s="44"/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2.75" customHeight="1">
      <c r="A548" s="44"/>
      <c r="B548" s="44"/>
      <c r="C548" s="44"/>
      <c r="D548" s="44"/>
      <c r="E548" s="44"/>
      <c r="F548" s="44"/>
      <c r="G548" s="44"/>
      <c r="H548" s="44"/>
      <c r="I548" s="44"/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2.75" customHeight="1">
      <c r="A549" s="44"/>
      <c r="B549" s="44"/>
      <c r="C549" s="44"/>
      <c r="D549" s="44"/>
      <c r="E549" s="44"/>
      <c r="F549" s="44"/>
      <c r="G549" s="44"/>
      <c r="H549" s="44"/>
      <c r="I549" s="44"/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2.75" customHeight="1">
      <c r="A550" s="44"/>
      <c r="B550" s="44"/>
      <c r="C550" s="44"/>
      <c r="D550" s="44"/>
      <c r="E550" s="44"/>
      <c r="F550" s="44"/>
      <c r="G550" s="44"/>
      <c r="H550" s="44"/>
      <c r="I550" s="44"/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2.75" customHeight="1">
      <c r="A551" s="44"/>
      <c r="B551" s="44"/>
      <c r="C551" s="44"/>
      <c r="D551" s="44"/>
      <c r="E551" s="44"/>
      <c r="F551" s="44"/>
      <c r="G551" s="44"/>
      <c r="H551" s="44"/>
      <c r="I551" s="44"/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2.75" customHeight="1">
      <c r="A552" s="44"/>
      <c r="B552" s="44"/>
      <c r="C552" s="44"/>
      <c r="D552" s="44"/>
      <c r="E552" s="44"/>
      <c r="F552" s="44"/>
      <c r="G552" s="44"/>
      <c r="H552" s="44"/>
      <c r="I552" s="44"/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2.75" customHeight="1">
      <c r="A553" s="44"/>
      <c r="B553" s="44"/>
      <c r="C553" s="44"/>
      <c r="D553" s="44"/>
      <c r="E553" s="44"/>
      <c r="F553" s="44"/>
      <c r="G553" s="44"/>
      <c r="H553" s="44"/>
      <c r="I553" s="44"/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2.75" customHeight="1">
      <c r="A554" s="44"/>
      <c r="B554" s="44"/>
      <c r="C554" s="44"/>
      <c r="D554" s="44"/>
      <c r="E554" s="44"/>
      <c r="F554" s="44"/>
      <c r="G554" s="44"/>
      <c r="H554" s="44"/>
      <c r="I554" s="44"/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2.75" customHeight="1">
      <c r="A555" s="44"/>
      <c r="B555" s="44"/>
      <c r="C555" s="44"/>
      <c r="D555" s="44"/>
      <c r="E555" s="44"/>
      <c r="F555" s="44"/>
      <c r="G555" s="44"/>
      <c r="H555" s="44"/>
      <c r="I555" s="44"/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2.75" customHeight="1">
      <c r="A556" s="44"/>
      <c r="B556" s="44"/>
      <c r="C556" s="44"/>
      <c r="D556" s="44"/>
      <c r="E556" s="44"/>
      <c r="F556" s="44"/>
      <c r="G556" s="44"/>
      <c r="H556" s="44"/>
      <c r="I556" s="44"/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2.75" customHeight="1">
      <c r="A557" s="44"/>
      <c r="B557" s="44"/>
      <c r="C557" s="44"/>
      <c r="D557" s="44"/>
      <c r="E557" s="44"/>
      <c r="F557" s="44"/>
      <c r="G557" s="44"/>
      <c r="H557" s="44"/>
      <c r="I557" s="44"/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2.75" customHeight="1">
      <c r="A558" s="44"/>
      <c r="B558" s="44"/>
      <c r="C558" s="44"/>
      <c r="D558" s="44"/>
      <c r="E558" s="44"/>
      <c r="F558" s="44"/>
      <c r="G558" s="44"/>
      <c r="H558" s="44"/>
      <c r="I558" s="44"/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2.75" customHeight="1">
      <c r="A559" s="44"/>
      <c r="B559" s="44"/>
      <c r="C559" s="44"/>
      <c r="D559" s="44"/>
      <c r="E559" s="44"/>
      <c r="F559" s="44"/>
      <c r="G559" s="44"/>
      <c r="H559" s="44"/>
      <c r="I559" s="44"/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2.75" customHeight="1">
      <c r="A560" s="44"/>
      <c r="B560" s="44"/>
      <c r="C560" s="44"/>
      <c r="D560" s="44"/>
      <c r="E560" s="44"/>
      <c r="F560" s="44"/>
      <c r="G560" s="44"/>
      <c r="H560" s="44"/>
      <c r="I560" s="44"/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2.75" customHeight="1">
      <c r="A561" s="44"/>
      <c r="B561" s="44"/>
      <c r="C561" s="44"/>
      <c r="D561" s="44"/>
      <c r="E561" s="44"/>
      <c r="F561" s="44"/>
      <c r="G561" s="44"/>
      <c r="H561" s="44"/>
      <c r="I561" s="44"/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2.75" customHeight="1">
      <c r="A562" s="44"/>
      <c r="B562" s="44"/>
      <c r="C562" s="44"/>
      <c r="D562" s="44"/>
      <c r="E562" s="44"/>
      <c r="F562" s="44"/>
      <c r="G562" s="44"/>
      <c r="H562" s="44"/>
      <c r="I562" s="44"/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2.75" customHeight="1">
      <c r="A563" s="44"/>
      <c r="B563" s="44"/>
      <c r="C563" s="44"/>
      <c r="D563" s="44"/>
      <c r="E563" s="44"/>
      <c r="F563" s="44"/>
      <c r="G563" s="44"/>
      <c r="H563" s="44"/>
      <c r="I563" s="44"/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2.75" customHeight="1">
      <c r="A564" s="44"/>
      <c r="B564" s="44"/>
      <c r="C564" s="44"/>
      <c r="D564" s="44"/>
      <c r="E564" s="44"/>
      <c r="F564" s="44"/>
      <c r="G564" s="44"/>
      <c r="H564" s="44"/>
      <c r="I564" s="44"/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2.75" customHeight="1">
      <c r="A565" s="44"/>
      <c r="B565" s="44"/>
      <c r="C565" s="44"/>
      <c r="D565" s="44"/>
      <c r="E565" s="44"/>
      <c r="F565" s="44"/>
      <c r="G565" s="44"/>
      <c r="H565" s="44"/>
      <c r="I565" s="44"/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2.75" customHeight="1">
      <c r="A566" s="44"/>
      <c r="B566" s="44"/>
      <c r="C566" s="44"/>
      <c r="D566" s="44"/>
      <c r="E566" s="44"/>
      <c r="F566" s="44"/>
      <c r="G566" s="44"/>
      <c r="H566" s="44"/>
      <c r="I566" s="44"/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2.75" customHeight="1">
      <c r="A567" s="44"/>
      <c r="B567" s="44"/>
      <c r="C567" s="44"/>
      <c r="D567" s="44"/>
      <c r="E567" s="44"/>
      <c r="F567" s="44"/>
      <c r="G567" s="44"/>
      <c r="H567" s="44"/>
      <c r="I567" s="44"/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2.75" customHeight="1">
      <c r="A568" s="44"/>
      <c r="B568" s="44"/>
      <c r="C568" s="44"/>
      <c r="D568" s="44"/>
      <c r="E568" s="44"/>
      <c r="F568" s="44"/>
      <c r="G568" s="44"/>
      <c r="H568" s="44"/>
      <c r="I568" s="44"/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2.75" customHeight="1">
      <c r="A569" s="44"/>
      <c r="B569" s="44"/>
      <c r="C569" s="44"/>
      <c r="D569" s="44"/>
      <c r="E569" s="44"/>
      <c r="F569" s="44"/>
      <c r="G569" s="44"/>
      <c r="H569" s="44"/>
      <c r="I569" s="44"/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2.75" customHeight="1">
      <c r="A570" s="44"/>
      <c r="B570" s="44"/>
      <c r="C570" s="44"/>
      <c r="D570" s="44"/>
      <c r="E570" s="44"/>
      <c r="F570" s="44"/>
      <c r="G570" s="44"/>
      <c r="H570" s="44"/>
      <c r="I570" s="44"/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2.75" customHeight="1">
      <c r="A571" s="44"/>
      <c r="B571" s="44"/>
      <c r="C571" s="44"/>
      <c r="D571" s="44"/>
      <c r="E571" s="44"/>
      <c r="F571" s="44"/>
      <c r="G571" s="44"/>
      <c r="H571" s="44"/>
      <c r="I571" s="44"/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2.75" customHeight="1">
      <c r="A572" s="44"/>
      <c r="B572" s="44"/>
      <c r="C572" s="44"/>
      <c r="D572" s="44"/>
      <c r="E572" s="44"/>
      <c r="F572" s="44"/>
      <c r="G572" s="44"/>
      <c r="H572" s="44"/>
      <c r="I572" s="44"/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2.75" customHeight="1">
      <c r="A573" s="44"/>
      <c r="B573" s="44"/>
      <c r="C573" s="44"/>
      <c r="D573" s="44"/>
      <c r="E573" s="44"/>
      <c r="F573" s="44"/>
      <c r="G573" s="44"/>
      <c r="H573" s="44"/>
      <c r="I573" s="44"/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2.75" customHeight="1">
      <c r="A574" s="44"/>
      <c r="B574" s="44"/>
      <c r="C574" s="44"/>
      <c r="D574" s="44"/>
      <c r="E574" s="44"/>
      <c r="F574" s="44"/>
      <c r="G574" s="44"/>
      <c r="H574" s="44"/>
      <c r="I574" s="44"/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2.75" customHeight="1">
      <c r="A575" s="44"/>
      <c r="B575" s="44"/>
      <c r="C575" s="44"/>
      <c r="D575" s="44"/>
      <c r="E575" s="44"/>
      <c r="F575" s="44"/>
      <c r="G575" s="44"/>
      <c r="H575" s="44"/>
      <c r="I575" s="44"/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2.75" customHeight="1">
      <c r="A576" s="44"/>
      <c r="B576" s="44"/>
      <c r="C576" s="44"/>
      <c r="D576" s="44"/>
      <c r="E576" s="44"/>
      <c r="F576" s="44"/>
      <c r="G576" s="44"/>
      <c r="H576" s="44"/>
      <c r="I576" s="44"/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2.75" customHeight="1">
      <c r="A577" s="44"/>
      <c r="B577" s="44"/>
      <c r="C577" s="44"/>
      <c r="D577" s="44"/>
      <c r="E577" s="44"/>
      <c r="F577" s="44"/>
      <c r="G577" s="44"/>
      <c r="H577" s="44"/>
      <c r="I577" s="44"/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2.75" customHeight="1">
      <c r="A578" s="44"/>
      <c r="B578" s="44"/>
      <c r="C578" s="44"/>
      <c r="D578" s="44"/>
      <c r="E578" s="44"/>
      <c r="F578" s="44"/>
      <c r="G578" s="44"/>
      <c r="H578" s="44"/>
      <c r="I578" s="44"/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2.75" customHeight="1">
      <c r="A579" s="44"/>
      <c r="B579" s="44"/>
      <c r="C579" s="44"/>
      <c r="D579" s="44"/>
      <c r="E579" s="44"/>
      <c r="F579" s="44"/>
      <c r="G579" s="44"/>
      <c r="H579" s="44"/>
      <c r="I579" s="44"/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2.75" customHeight="1">
      <c r="A580" s="44"/>
      <c r="B580" s="44"/>
      <c r="C580" s="44"/>
      <c r="D580" s="44"/>
      <c r="E580" s="44"/>
      <c r="F580" s="44"/>
      <c r="G580" s="44"/>
      <c r="H580" s="44"/>
      <c r="I580" s="44"/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2.75" customHeight="1">
      <c r="A581" s="44"/>
      <c r="B581" s="44"/>
      <c r="C581" s="44"/>
      <c r="D581" s="44"/>
      <c r="E581" s="44"/>
      <c r="F581" s="44"/>
      <c r="G581" s="44"/>
      <c r="H581" s="44"/>
      <c r="I581" s="44"/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2.75" customHeight="1">
      <c r="A582" s="44"/>
      <c r="B582" s="44"/>
      <c r="C582" s="44"/>
      <c r="D582" s="44"/>
      <c r="E582" s="44"/>
      <c r="F582" s="44"/>
      <c r="G582" s="44"/>
      <c r="H582" s="44"/>
      <c r="I582" s="44"/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2.75" customHeight="1">
      <c r="A583" s="44"/>
      <c r="B583" s="44"/>
      <c r="C583" s="44"/>
      <c r="D583" s="44"/>
      <c r="E583" s="44"/>
      <c r="F583" s="44"/>
      <c r="G583" s="44"/>
      <c r="H583" s="44"/>
      <c r="I583" s="44"/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2.75" customHeight="1">
      <c r="A584" s="44"/>
      <c r="B584" s="44"/>
      <c r="C584" s="44"/>
      <c r="D584" s="44"/>
      <c r="E584" s="44"/>
      <c r="F584" s="44"/>
      <c r="G584" s="44"/>
      <c r="H584" s="44"/>
      <c r="I584" s="44"/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2.75" customHeight="1">
      <c r="A585" s="44"/>
      <c r="B585" s="44"/>
      <c r="C585" s="44"/>
      <c r="D585" s="44"/>
      <c r="E585" s="44"/>
      <c r="F585" s="44"/>
      <c r="G585" s="44"/>
      <c r="H585" s="44"/>
      <c r="I585" s="44"/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2.75" customHeight="1">
      <c r="A586" s="44"/>
      <c r="B586" s="44"/>
      <c r="C586" s="44"/>
      <c r="D586" s="44"/>
      <c r="E586" s="44"/>
      <c r="F586" s="44"/>
      <c r="G586" s="44"/>
      <c r="H586" s="44"/>
      <c r="I586" s="44"/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2.75" customHeight="1">
      <c r="A587" s="44"/>
      <c r="B587" s="44"/>
      <c r="C587" s="4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2.75" customHeight="1">
      <c r="A588" s="44"/>
      <c r="B588" s="44"/>
      <c r="C588" s="4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2.75" customHeight="1">
      <c r="A589" s="44"/>
      <c r="B589" s="44"/>
      <c r="C589" s="4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2.75" customHeight="1">
      <c r="A590" s="44"/>
      <c r="B590" s="44"/>
      <c r="C590" s="44"/>
      <c r="D590" s="44"/>
      <c r="E590" s="44"/>
      <c r="F590" s="44"/>
      <c r="G590" s="44"/>
      <c r="H590" s="44"/>
      <c r="I590" s="44"/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2.75" customHeight="1">
      <c r="A591" s="44"/>
      <c r="B591" s="44"/>
      <c r="C591" s="44"/>
      <c r="D591" s="44"/>
      <c r="E591" s="44"/>
      <c r="F591" s="44"/>
      <c r="G591" s="44"/>
      <c r="H591" s="44"/>
      <c r="I591" s="44"/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2.75" customHeight="1">
      <c r="A592" s="44"/>
      <c r="B592" s="44"/>
      <c r="C592" s="44"/>
      <c r="D592" s="44"/>
      <c r="E592" s="44"/>
      <c r="F592" s="44"/>
      <c r="G592" s="44"/>
      <c r="H592" s="44"/>
      <c r="I592" s="44"/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2.75" customHeight="1">
      <c r="A593" s="44"/>
      <c r="B593" s="44"/>
      <c r="C593" s="44"/>
      <c r="D593" s="44"/>
      <c r="E593" s="44"/>
      <c r="F593" s="44"/>
      <c r="G593" s="44"/>
      <c r="H593" s="44"/>
      <c r="I593" s="44"/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2.75" customHeight="1">
      <c r="A594" s="44"/>
      <c r="B594" s="44"/>
      <c r="C594" s="44"/>
      <c r="D594" s="44"/>
      <c r="E594" s="44"/>
      <c r="F594" s="44"/>
      <c r="G594" s="44"/>
      <c r="H594" s="44"/>
      <c r="I594" s="44"/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2.75" customHeight="1">
      <c r="A595" s="44"/>
      <c r="B595" s="44"/>
      <c r="C595" s="44"/>
      <c r="D595" s="44"/>
      <c r="E595" s="44"/>
      <c r="F595" s="44"/>
      <c r="G595" s="44"/>
      <c r="H595" s="44"/>
      <c r="I595" s="44"/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2.75" customHeight="1">
      <c r="A596" s="44"/>
      <c r="B596" s="44"/>
      <c r="C596" s="44"/>
      <c r="D596" s="44"/>
      <c r="E596" s="44"/>
      <c r="F596" s="44"/>
      <c r="G596" s="44"/>
      <c r="H596" s="44"/>
      <c r="I596" s="44"/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2.75" customHeight="1">
      <c r="A597" s="44"/>
      <c r="B597" s="44"/>
      <c r="C597" s="44"/>
      <c r="D597" s="44"/>
      <c r="E597" s="44"/>
      <c r="F597" s="44"/>
      <c r="G597" s="44"/>
      <c r="H597" s="44"/>
      <c r="I597" s="44"/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2.75" customHeight="1">
      <c r="A598" s="44"/>
      <c r="B598" s="44"/>
      <c r="C598" s="44"/>
      <c r="D598" s="44"/>
      <c r="E598" s="44"/>
      <c r="F598" s="44"/>
      <c r="G598" s="44"/>
      <c r="H598" s="44"/>
      <c r="I598" s="44"/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2.75" customHeight="1">
      <c r="A599" s="44"/>
      <c r="B599" s="44"/>
      <c r="C599" s="44"/>
      <c r="D599" s="44"/>
      <c r="E599" s="44"/>
      <c r="F599" s="44"/>
      <c r="G599" s="44"/>
      <c r="H599" s="44"/>
      <c r="I599" s="44"/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2.75" customHeight="1">
      <c r="A600" s="44"/>
      <c r="B600" s="44"/>
      <c r="C600" s="44"/>
      <c r="D600" s="44"/>
      <c r="E600" s="44"/>
      <c r="F600" s="44"/>
      <c r="G600" s="44"/>
      <c r="H600" s="44"/>
      <c r="I600" s="44"/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2.75" customHeight="1">
      <c r="A601" s="44"/>
      <c r="B601" s="44"/>
      <c r="C601" s="44"/>
      <c r="D601" s="44"/>
      <c r="E601" s="44"/>
      <c r="F601" s="44"/>
      <c r="G601" s="44"/>
      <c r="H601" s="44"/>
      <c r="I601" s="44"/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2.75" customHeight="1">
      <c r="A602" s="44"/>
      <c r="B602" s="44"/>
      <c r="C602" s="44"/>
      <c r="D602" s="44"/>
      <c r="E602" s="44"/>
      <c r="F602" s="44"/>
      <c r="G602" s="44"/>
      <c r="H602" s="44"/>
      <c r="I602" s="44"/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2.75" customHeight="1">
      <c r="A603" s="44"/>
      <c r="B603" s="44"/>
      <c r="C603" s="44"/>
      <c r="D603" s="44"/>
      <c r="E603" s="44"/>
      <c r="F603" s="44"/>
      <c r="G603" s="44"/>
      <c r="H603" s="44"/>
      <c r="I603" s="44"/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2.75" customHeight="1">
      <c r="A604" s="44"/>
      <c r="B604" s="44"/>
      <c r="C604" s="44"/>
      <c r="D604" s="44"/>
      <c r="E604" s="44"/>
      <c r="F604" s="44"/>
      <c r="G604" s="44"/>
      <c r="H604" s="44"/>
      <c r="I604" s="44"/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2.75" customHeight="1">
      <c r="A605" s="44"/>
      <c r="B605" s="44"/>
      <c r="C605" s="44"/>
      <c r="D605" s="44"/>
      <c r="E605" s="44"/>
      <c r="F605" s="44"/>
      <c r="G605" s="44"/>
      <c r="H605" s="44"/>
      <c r="I605" s="44"/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2.75" customHeight="1">
      <c r="A606" s="44"/>
      <c r="B606" s="44"/>
      <c r="C606" s="44"/>
      <c r="D606" s="44"/>
      <c r="E606" s="44"/>
      <c r="F606" s="44"/>
      <c r="G606" s="44"/>
      <c r="H606" s="44"/>
      <c r="I606" s="44"/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2.75" customHeight="1">
      <c r="A607" s="44"/>
      <c r="B607" s="44"/>
      <c r="C607" s="44"/>
      <c r="D607" s="44"/>
      <c r="E607" s="44"/>
      <c r="F607" s="44"/>
      <c r="G607" s="44"/>
      <c r="H607" s="44"/>
      <c r="I607" s="44"/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2.75" customHeight="1">
      <c r="A608" s="44"/>
      <c r="B608" s="44"/>
      <c r="C608" s="44"/>
      <c r="D608" s="44"/>
      <c r="E608" s="44"/>
      <c r="F608" s="44"/>
      <c r="G608" s="44"/>
      <c r="H608" s="44"/>
      <c r="I608" s="44"/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2.75" customHeight="1">
      <c r="A609" s="44"/>
      <c r="B609" s="44"/>
      <c r="C609" s="44"/>
      <c r="D609" s="44"/>
      <c r="E609" s="44"/>
      <c r="F609" s="44"/>
      <c r="G609" s="44"/>
      <c r="H609" s="44"/>
      <c r="I609" s="44"/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2.75" customHeight="1">
      <c r="A610" s="44"/>
      <c r="B610" s="44"/>
      <c r="C610" s="44"/>
      <c r="D610" s="44"/>
      <c r="E610" s="44"/>
      <c r="F610" s="44"/>
      <c r="G610" s="44"/>
      <c r="H610" s="44"/>
      <c r="I610" s="44"/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2.75" customHeight="1">
      <c r="A611" s="44"/>
      <c r="B611" s="44"/>
      <c r="C611" s="44"/>
      <c r="D611" s="44"/>
      <c r="E611" s="44"/>
      <c r="F611" s="44"/>
      <c r="G611" s="44"/>
      <c r="H611" s="44"/>
      <c r="I611" s="44"/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2.75" customHeight="1">
      <c r="A612" s="44"/>
      <c r="B612" s="44"/>
      <c r="C612" s="44"/>
      <c r="D612" s="44"/>
      <c r="E612" s="44"/>
      <c r="F612" s="44"/>
      <c r="G612" s="44"/>
      <c r="H612" s="44"/>
      <c r="I612" s="44"/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2.75" customHeight="1">
      <c r="A613" s="44"/>
      <c r="B613" s="44"/>
      <c r="C613" s="44"/>
      <c r="D613" s="44"/>
      <c r="E613" s="44"/>
      <c r="F613" s="44"/>
      <c r="G613" s="44"/>
      <c r="H613" s="44"/>
      <c r="I613" s="44"/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2.75" customHeight="1">
      <c r="A614" s="44"/>
      <c r="B614" s="44"/>
      <c r="C614" s="44"/>
      <c r="D614" s="44"/>
      <c r="E614" s="44"/>
      <c r="F614" s="44"/>
      <c r="G614" s="44"/>
      <c r="H614" s="44"/>
      <c r="I614" s="44"/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2.75" customHeight="1">
      <c r="A615" s="44"/>
      <c r="B615" s="44"/>
      <c r="C615" s="44"/>
      <c r="D615" s="44"/>
      <c r="E615" s="44"/>
      <c r="F615" s="44"/>
      <c r="G615" s="44"/>
      <c r="H615" s="44"/>
      <c r="I615" s="44"/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2.75" customHeight="1">
      <c r="A616" s="44"/>
      <c r="B616" s="44"/>
      <c r="C616" s="44"/>
      <c r="D616" s="44"/>
      <c r="E616" s="44"/>
      <c r="F616" s="44"/>
      <c r="G616" s="44"/>
      <c r="H616" s="44"/>
      <c r="I616" s="44"/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2.75" customHeight="1">
      <c r="A617" s="44"/>
      <c r="B617" s="44"/>
      <c r="C617" s="44"/>
      <c r="D617" s="44"/>
      <c r="E617" s="44"/>
      <c r="F617" s="44"/>
      <c r="G617" s="44"/>
      <c r="H617" s="44"/>
      <c r="I617" s="44"/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2.75" customHeight="1">
      <c r="A618" s="44"/>
      <c r="B618" s="44"/>
      <c r="C618" s="44"/>
      <c r="D618" s="44"/>
      <c r="E618" s="44"/>
      <c r="F618" s="44"/>
      <c r="G618" s="44"/>
      <c r="H618" s="44"/>
      <c r="I618" s="44"/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2.75" customHeight="1">
      <c r="A619" s="44"/>
      <c r="B619" s="44"/>
      <c r="C619" s="44"/>
      <c r="D619" s="44"/>
      <c r="E619" s="44"/>
      <c r="F619" s="44"/>
      <c r="G619" s="44"/>
      <c r="H619" s="44"/>
      <c r="I619" s="44"/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2.75" customHeight="1">
      <c r="A620" s="44"/>
      <c r="B620" s="44"/>
      <c r="C620" s="44"/>
      <c r="D620" s="44"/>
      <c r="E620" s="44"/>
      <c r="F620" s="44"/>
      <c r="G620" s="44"/>
      <c r="H620" s="44"/>
      <c r="I620" s="44"/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2.75" customHeight="1">
      <c r="A621" s="44"/>
      <c r="B621" s="44"/>
      <c r="C621" s="44"/>
      <c r="D621" s="44"/>
      <c r="E621" s="44"/>
      <c r="F621" s="44"/>
      <c r="G621" s="44"/>
      <c r="H621" s="44"/>
      <c r="I621" s="44"/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2.75" customHeight="1">
      <c r="A622" s="44"/>
      <c r="B622" s="44"/>
      <c r="C622" s="44"/>
      <c r="D622" s="44"/>
      <c r="E622" s="44"/>
      <c r="F622" s="44"/>
      <c r="G622" s="44"/>
      <c r="H622" s="44"/>
      <c r="I622" s="44"/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2.75" customHeight="1">
      <c r="A623" s="44"/>
      <c r="B623" s="44"/>
      <c r="C623" s="44"/>
      <c r="D623" s="44"/>
      <c r="E623" s="44"/>
      <c r="F623" s="44"/>
      <c r="G623" s="44"/>
      <c r="H623" s="44"/>
      <c r="I623" s="44"/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2.75" customHeight="1">
      <c r="A624" s="44"/>
      <c r="B624" s="44"/>
      <c r="C624" s="44"/>
      <c r="D624" s="44"/>
      <c r="E624" s="44"/>
      <c r="F624" s="44"/>
      <c r="G624" s="44"/>
      <c r="H624" s="44"/>
      <c r="I624" s="44"/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2.75" customHeight="1">
      <c r="A625" s="44"/>
      <c r="B625" s="44"/>
      <c r="C625" s="44"/>
      <c r="D625" s="44"/>
      <c r="E625" s="44"/>
      <c r="F625" s="44"/>
      <c r="G625" s="44"/>
      <c r="H625" s="44"/>
      <c r="I625" s="44"/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2.75" customHeight="1">
      <c r="A626" s="44"/>
      <c r="B626" s="44"/>
      <c r="C626" s="44"/>
      <c r="D626" s="44"/>
      <c r="E626" s="44"/>
      <c r="F626" s="44"/>
      <c r="G626" s="44"/>
      <c r="H626" s="44"/>
      <c r="I626" s="44"/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2.75" customHeight="1">
      <c r="A627" s="44"/>
      <c r="B627" s="44"/>
      <c r="C627" s="44"/>
      <c r="D627" s="44"/>
      <c r="E627" s="44"/>
      <c r="F627" s="44"/>
      <c r="G627" s="44"/>
      <c r="H627" s="44"/>
      <c r="I627" s="44"/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2.75" customHeight="1">
      <c r="A628" s="44"/>
      <c r="B628" s="44"/>
      <c r="C628" s="44"/>
      <c r="D628" s="44"/>
      <c r="E628" s="44"/>
      <c r="F628" s="44"/>
      <c r="G628" s="44"/>
      <c r="H628" s="44"/>
      <c r="I628" s="44"/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2.75" customHeight="1">
      <c r="A629" s="44"/>
      <c r="B629" s="44"/>
      <c r="C629" s="44"/>
      <c r="D629" s="44"/>
      <c r="E629" s="44"/>
      <c r="F629" s="44"/>
      <c r="G629" s="44"/>
      <c r="H629" s="44"/>
      <c r="I629" s="44"/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2.75" customHeight="1">
      <c r="A630" s="44"/>
      <c r="B630" s="44"/>
      <c r="C630" s="44"/>
      <c r="D630" s="44"/>
      <c r="E630" s="44"/>
      <c r="F630" s="44"/>
      <c r="G630" s="44"/>
      <c r="H630" s="44"/>
      <c r="I630" s="44"/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2.75" customHeight="1">
      <c r="A631" s="44"/>
      <c r="B631" s="44"/>
      <c r="C631" s="44"/>
      <c r="D631" s="44"/>
      <c r="E631" s="44"/>
      <c r="F631" s="44"/>
      <c r="G631" s="44"/>
      <c r="H631" s="44"/>
      <c r="I631" s="44"/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2.75" customHeight="1">
      <c r="A632" s="44"/>
      <c r="B632" s="44"/>
      <c r="C632" s="44"/>
      <c r="D632" s="44"/>
      <c r="E632" s="44"/>
      <c r="F632" s="44"/>
      <c r="G632" s="44"/>
      <c r="H632" s="44"/>
      <c r="I632" s="44"/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2.75" customHeight="1">
      <c r="A633" s="44"/>
      <c r="B633" s="44"/>
      <c r="C633" s="44"/>
      <c r="D633" s="44"/>
      <c r="E633" s="44"/>
      <c r="F633" s="44"/>
      <c r="G633" s="44"/>
      <c r="H633" s="44"/>
      <c r="I633" s="44"/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2.75" customHeight="1">
      <c r="A634" s="44"/>
      <c r="B634" s="44"/>
      <c r="C634" s="44"/>
      <c r="D634" s="44"/>
      <c r="E634" s="44"/>
      <c r="F634" s="44"/>
      <c r="G634" s="44"/>
      <c r="H634" s="44"/>
      <c r="I634" s="44"/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2.75" customHeight="1">
      <c r="A635" s="44"/>
      <c r="B635" s="44"/>
      <c r="C635" s="44"/>
      <c r="D635" s="44"/>
      <c r="E635" s="44"/>
      <c r="F635" s="44"/>
      <c r="G635" s="44"/>
      <c r="H635" s="44"/>
      <c r="I635" s="44"/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2.75" customHeight="1">
      <c r="A636" s="44"/>
      <c r="B636" s="44"/>
      <c r="C636" s="44"/>
      <c r="D636" s="44"/>
      <c r="E636" s="44"/>
      <c r="F636" s="44"/>
      <c r="G636" s="44"/>
      <c r="H636" s="44"/>
      <c r="I636" s="44"/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2.75" customHeight="1">
      <c r="A637" s="44"/>
      <c r="B637" s="44"/>
      <c r="C637" s="44"/>
      <c r="D637" s="44"/>
      <c r="E637" s="44"/>
      <c r="F637" s="44"/>
      <c r="G637" s="44"/>
      <c r="H637" s="44"/>
      <c r="I637" s="44"/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2.75" customHeight="1">
      <c r="A638" s="44"/>
      <c r="B638" s="44"/>
      <c r="C638" s="44"/>
      <c r="D638" s="44"/>
      <c r="E638" s="44"/>
      <c r="F638" s="44"/>
      <c r="G638" s="44"/>
      <c r="H638" s="44"/>
      <c r="I638" s="44"/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2.75" customHeight="1">
      <c r="A639" s="44"/>
      <c r="B639" s="44"/>
      <c r="C639" s="44"/>
      <c r="D639" s="44"/>
      <c r="E639" s="44"/>
      <c r="F639" s="44"/>
      <c r="G639" s="44"/>
      <c r="H639" s="44"/>
      <c r="I639" s="44"/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2.75" customHeight="1">
      <c r="A640" s="44"/>
      <c r="B640" s="44"/>
      <c r="C640" s="44"/>
      <c r="D640" s="44"/>
      <c r="E640" s="44"/>
      <c r="F640" s="44"/>
      <c r="G640" s="44"/>
      <c r="H640" s="44"/>
      <c r="I640" s="44"/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2.75" customHeight="1">
      <c r="A641" s="44"/>
      <c r="B641" s="44"/>
      <c r="C641" s="44"/>
      <c r="D641" s="44"/>
      <c r="E641" s="44"/>
      <c r="F641" s="44"/>
      <c r="G641" s="44"/>
      <c r="H641" s="44"/>
      <c r="I641" s="44"/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2.75" customHeight="1">
      <c r="A642" s="44"/>
      <c r="B642" s="44"/>
      <c r="C642" s="44"/>
      <c r="D642" s="44"/>
      <c r="E642" s="44"/>
      <c r="F642" s="44"/>
      <c r="G642" s="44"/>
      <c r="H642" s="44"/>
      <c r="I642" s="44"/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2.75" customHeight="1">
      <c r="A643" s="44"/>
      <c r="B643" s="44"/>
      <c r="C643" s="44"/>
      <c r="D643" s="44"/>
      <c r="E643" s="44"/>
      <c r="F643" s="44"/>
      <c r="G643" s="44"/>
      <c r="H643" s="44"/>
      <c r="I643" s="44"/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2.75" customHeight="1">
      <c r="A644" s="44"/>
      <c r="B644" s="44"/>
      <c r="C644" s="44"/>
      <c r="D644" s="44"/>
      <c r="E644" s="44"/>
      <c r="F644" s="44"/>
      <c r="G644" s="44"/>
      <c r="H644" s="44"/>
      <c r="I644" s="44"/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2.75" customHeight="1">
      <c r="A645" s="44"/>
      <c r="B645" s="44"/>
      <c r="C645" s="44"/>
      <c r="D645" s="44"/>
      <c r="E645" s="44"/>
      <c r="F645" s="44"/>
      <c r="G645" s="44"/>
      <c r="H645" s="44"/>
      <c r="I645" s="44"/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2.75" customHeight="1">
      <c r="A646" s="44"/>
      <c r="B646" s="44"/>
      <c r="C646" s="44"/>
      <c r="D646" s="44"/>
      <c r="E646" s="44"/>
      <c r="F646" s="44"/>
      <c r="G646" s="44"/>
      <c r="H646" s="44"/>
      <c r="I646" s="44"/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2.75" customHeight="1">
      <c r="A647" s="44"/>
      <c r="B647" s="44"/>
      <c r="C647" s="44"/>
      <c r="D647" s="44"/>
      <c r="E647" s="44"/>
      <c r="F647" s="44"/>
      <c r="G647" s="44"/>
      <c r="H647" s="44"/>
      <c r="I647" s="44"/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2.75" customHeight="1">
      <c r="A648" s="44"/>
      <c r="B648" s="44"/>
      <c r="C648" s="44"/>
      <c r="D648" s="44"/>
      <c r="E648" s="44"/>
      <c r="F648" s="44"/>
      <c r="G648" s="44"/>
      <c r="H648" s="44"/>
      <c r="I648" s="44"/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2.75" customHeight="1">
      <c r="A649" s="44"/>
      <c r="B649" s="44"/>
      <c r="C649" s="44"/>
      <c r="D649" s="44"/>
      <c r="E649" s="44"/>
      <c r="F649" s="44"/>
      <c r="G649" s="44"/>
      <c r="H649" s="44"/>
      <c r="I649" s="44"/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2.75" customHeight="1">
      <c r="A650" s="44"/>
      <c r="B650" s="44"/>
      <c r="C650" s="44"/>
      <c r="D650" s="44"/>
      <c r="E650" s="44"/>
      <c r="F650" s="44"/>
      <c r="G650" s="44"/>
      <c r="H650" s="44"/>
      <c r="I650" s="44"/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2.75" customHeight="1">
      <c r="A651" s="44"/>
      <c r="B651" s="44"/>
      <c r="C651" s="44"/>
      <c r="D651" s="44"/>
      <c r="E651" s="44"/>
      <c r="F651" s="44"/>
      <c r="G651" s="44"/>
      <c r="H651" s="44"/>
      <c r="I651" s="44"/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2.75" customHeight="1">
      <c r="A652" s="44"/>
      <c r="B652" s="44"/>
      <c r="C652" s="44"/>
      <c r="D652" s="44"/>
      <c r="E652" s="44"/>
      <c r="F652" s="44"/>
      <c r="G652" s="44"/>
      <c r="H652" s="44"/>
      <c r="I652" s="44"/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2.75" customHeight="1">
      <c r="A653" s="44"/>
      <c r="B653" s="44"/>
      <c r="C653" s="4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2.75" customHeight="1">
      <c r="A654" s="44"/>
      <c r="B654" s="44"/>
      <c r="C654" s="44"/>
      <c r="D654" s="44"/>
      <c r="E654" s="44"/>
      <c r="F654" s="44"/>
      <c r="G654" s="44"/>
      <c r="H654" s="44"/>
      <c r="I654" s="44"/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2.75" customHeight="1">
      <c r="A655" s="44"/>
      <c r="B655" s="44"/>
      <c r="C655" s="44"/>
      <c r="D655" s="44"/>
      <c r="E655" s="44"/>
      <c r="F655" s="44"/>
      <c r="G655" s="44"/>
      <c r="H655" s="44"/>
      <c r="I655" s="44"/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2.75" customHeight="1">
      <c r="A656" s="44"/>
      <c r="B656" s="44"/>
      <c r="C656" s="44"/>
      <c r="D656" s="44"/>
      <c r="E656" s="44"/>
      <c r="F656" s="44"/>
      <c r="G656" s="44"/>
      <c r="H656" s="44"/>
      <c r="I656" s="44"/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2.75" customHeight="1">
      <c r="A657" s="44"/>
      <c r="B657" s="44"/>
      <c r="C657" s="44"/>
      <c r="D657" s="44"/>
      <c r="E657" s="44"/>
      <c r="F657" s="44"/>
      <c r="G657" s="44"/>
      <c r="H657" s="44"/>
      <c r="I657" s="44"/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2.75" customHeight="1">
      <c r="A658" s="44"/>
      <c r="B658" s="44"/>
      <c r="C658" s="44"/>
      <c r="D658" s="44"/>
      <c r="E658" s="44"/>
      <c r="F658" s="44"/>
      <c r="G658" s="44"/>
      <c r="H658" s="44"/>
      <c r="I658" s="44"/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2.75" customHeight="1">
      <c r="A659" s="44"/>
      <c r="B659" s="44"/>
      <c r="C659" s="44"/>
      <c r="D659" s="44"/>
      <c r="E659" s="44"/>
      <c r="F659" s="44"/>
      <c r="G659" s="44"/>
      <c r="H659" s="44"/>
      <c r="I659" s="44"/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2.75" customHeight="1">
      <c r="A660" s="44"/>
      <c r="B660" s="44"/>
      <c r="C660" s="44"/>
      <c r="D660" s="44"/>
      <c r="E660" s="44"/>
      <c r="F660" s="44"/>
      <c r="G660" s="44"/>
      <c r="H660" s="44"/>
      <c r="I660" s="44"/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2.75" customHeight="1">
      <c r="A661" s="44"/>
      <c r="B661" s="44"/>
      <c r="C661" s="44"/>
      <c r="D661" s="44"/>
      <c r="E661" s="44"/>
      <c r="F661" s="44"/>
      <c r="G661" s="44"/>
      <c r="H661" s="44"/>
      <c r="I661" s="44"/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2.75" customHeight="1">
      <c r="A662" s="44"/>
      <c r="B662" s="44"/>
      <c r="C662" s="44"/>
      <c r="D662" s="44"/>
      <c r="E662" s="44"/>
      <c r="F662" s="44"/>
      <c r="G662" s="44"/>
      <c r="H662" s="44"/>
      <c r="I662" s="44"/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2.75" customHeight="1">
      <c r="A663" s="44"/>
      <c r="B663" s="44"/>
      <c r="C663" s="44"/>
      <c r="D663" s="44"/>
      <c r="E663" s="44"/>
      <c r="F663" s="44"/>
      <c r="G663" s="44"/>
      <c r="H663" s="44"/>
      <c r="I663" s="44"/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2.75" customHeight="1">
      <c r="A664" s="44"/>
      <c r="B664" s="44"/>
      <c r="C664" s="44"/>
      <c r="D664" s="44"/>
      <c r="E664" s="44"/>
      <c r="F664" s="44"/>
      <c r="G664" s="44"/>
      <c r="H664" s="44"/>
      <c r="I664" s="44"/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2.75" customHeight="1">
      <c r="A665" s="44"/>
      <c r="B665" s="44"/>
      <c r="C665" s="44"/>
      <c r="D665" s="44"/>
      <c r="E665" s="44"/>
      <c r="F665" s="44"/>
      <c r="G665" s="44"/>
      <c r="H665" s="44"/>
      <c r="I665" s="44"/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2.75" customHeight="1">
      <c r="A666" s="44"/>
      <c r="B666" s="44"/>
      <c r="C666" s="44"/>
      <c r="D666" s="44"/>
      <c r="E666" s="44"/>
      <c r="F666" s="44"/>
      <c r="G666" s="44"/>
      <c r="H666" s="44"/>
      <c r="I666" s="44"/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2.75" customHeight="1">
      <c r="A667" s="44"/>
      <c r="B667" s="44"/>
      <c r="C667" s="44"/>
      <c r="D667" s="44"/>
      <c r="E667" s="44"/>
      <c r="F667" s="44"/>
      <c r="G667" s="44"/>
      <c r="H667" s="44"/>
      <c r="I667" s="44"/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2.75" customHeight="1">
      <c r="A668" s="44"/>
      <c r="B668" s="44"/>
      <c r="C668" s="44"/>
      <c r="D668" s="44"/>
      <c r="E668" s="44"/>
      <c r="F668" s="44"/>
      <c r="G668" s="44"/>
      <c r="H668" s="44"/>
      <c r="I668" s="44"/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2.75" customHeight="1">
      <c r="A669" s="44"/>
      <c r="B669" s="44"/>
      <c r="C669" s="44"/>
      <c r="D669" s="44"/>
      <c r="E669" s="44"/>
      <c r="F669" s="44"/>
      <c r="G669" s="44"/>
      <c r="H669" s="44"/>
      <c r="I669" s="44"/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2.75" customHeight="1">
      <c r="A670" s="44"/>
      <c r="B670" s="44"/>
      <c r="C670" s="44"/>
      <c r="D670" s="44"/>
      <c r="E670" s="44"/>
      <c r="F670" s="44"/>
      <c r="G670" s="44"/>
      <c r="H670" s="44"/>
      <c r="I670" s="44"/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2.75" customHeight="1">
      <c r="A671" s="44"/>
      <c r="B671" s="44"/>
      <c r="C671" s="44"/>
      <c r="D671" s="44"/>
      <c r="E671" s="44"/>
      <c r="F671" s="44"/>
      <c r="G671" s="44"/>
      <c r="H671" s="44"/>
      <c r="I671" s="44"/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2.75" customHeight="1">
      <c r="A672" s="44"/>
      <c r="B672" s="44"/>
      <c r="C672" s="44"/>
      <c r="D672" s="44"/>
      <c r="E672" s="44"/>
      <c r="F672" s="44"/>
      <c r="G672" s="44"/>
      <c r="H672" s="44"/>
      <c r="I672" s="44"/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2.75" customHeight="1">
      <c r="A673" s="44"/>
      <c r="B673" s="44"/>
      <c r="C673" s="44"/>
      <c r="D673" s="44"/>
      <c r="E673" s="44"/>
      <c r="F673" s="44"/>
      <c r="G673" s="44"/>
      <c r="H673" s="44"/>
      <c r="I673" s="44"/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2.75" customHeight="1">
      <c r="A674" s="44"/>
      <c r="B674" s="44"/>
      <c r="C674" s="44"/>
      <c r="D674" s="44"/>
      <c r="E674" s="44"/>
      <c r="F674" s="44"/>
      <c r="G674" s="44"/>
      <c r="H674" s="44"/>
      <c r="I674" s="44"/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2.75" customHeight="1">
      <c r="A675" s="44"/>
      <c r="B675" s="44"/>
      <c r="C675" s="44"/>
      <c r="D675" s="44"/>
      <c r="E675" s="44"/>
      <c r="F675" s="44"/>
      <c r="G675" s="44"/>
      <c r="H675" s="44"/>
      <c r="I675" s="44"/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2.75" customHeight="1">
      <c r="A676" s="44"/>
      <c r="B676" s="44"/>
      <c r="C676" s="44"/>
      <c r="D676" s="44"/>
      <c r="E676" s="44"/>
      <c r="F676" s="44"/>
      <c r="G676" s="44"/>
      <c r="H676" s="44"/>
      <c r="I676" s="44"/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2.75" customHeight="1">
      <c r="A677" s="44"/>
      <c r="B677" s="44"/>
      <c r="C677" s="44"/>
      <c r="D677" s="44"/>
      <c r="E677" s="44"/>
      <c r="F677" s="44"/>
      <c r="G677" s="44"/>
      <c r="H677" s="44"/>
      <c r="I677" s="44"/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2.75" customHeight="1">
      <c r="A678" s="44"/>
      <c r="B678" s="44"/>
      <c r="C678" s="44"/>
      <c r="D678" s="44"/>
      <c r="E678" s="44"/>
      <c r="F678" s="44"/>
      <c r="G678" s="44"/>
      <c r="H678" s="44"/>
      <c r="I678" s="44"/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2.75" customHeight="1">
      <c r="A679" s="44"/>
      <c r="B679" s="44"/>
      <c r="C679" s="44"/>
      <c r="D679" s="44"/>
      <c r="E679" s="44"/>
      <c r="F679" s="44"/>
      <c r="G679" s="44"/>
      <c r="H679" s="44"/>
      <c r="I679" s="44"/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2.75" customHeight="1">
      <c r="A680" s="44"/>
      <c r="B680" s="44"/>
      <c r="C680" s="44"/>
      <c r="D680" s="44"/>
      <c r="E680" s="44"/>
      <c r="F680" s="44"/>
      <c r="G680" s="44"/>
      <c r="H680" s="44"/>
      <c r="I680" s="44"/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2.75" customHeight="1">
      <c r="A681" s="44"/>
      <c r="B681" s="44"/>
      <c r="C681" s="44"/>
      <c r="D681" s="44"/>
      <c r="E681" s="44"/>
      <c r="F681" s="44"/>
      <c r="G681" s="44"/>
      <c r="H681" s="44"/>
      <c r="I681" s="44"/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2.75" customHeight="1">
      <c r="A682" s="44"/>
      <c r="B682" s="44"/>
      <c r="C682" s="44"/>
      <c r="D682" s="44"/>
      <c r="E682" s="44"/>
      <c r="F682" s="44"/>
      <c r="G682" s="44"/>
      <c r="H682" s="44"/>
      <c r="I682" s="44"/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2.75" customHeight="1">
      <c r="A683" s="44"/>
      <c r="B683" s="44"/>
      <c r="C683" s="44"/>
      <c r="D683" s="44"/>
      <c r="E683" s="44"/>
      <c r="F683" s="44"/>
      <c r="G683" s="44"/>
      <c r="H683" s="44"/>
      <c r="I683" s="44"/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2.75" customHeight="1">
      <c r="A684" s="44"/>
      <c r="B684" s="44"/>
      <c r="C684" s="44"/>
      <c r="D684" s="44"/>
      <c r="E684" s="44"/>
      <c r="F684" s="44"/>
      <c r="G684" s="44"/>
      <c r="H684" s="44"/>
      <c r="I684" s="44"/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2.75" customHeight="1">
      <c r="A685" s="44"/>
      <c r="B685" s="44"/>
      <c r="C685" s="44"/>
      <c r="D685" s="44"/>
      <c r="E685" s="44"/>
      <c r="F685" s="44"/>
      <c r="G685" s="44"/>
      <c r="H685" s="44"/>
      <c r="I685" s="44"/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2.75" customHeight="1">
      <c r="A686" s="44"/>
      <c r="B686" s="44"/>
      <c r="C686" s="44"/>
      <c r="D686" s="44"/>
      <c r="E686" s="44"/>
      <c r="F686" s="44"/>
      <c r="G686" s="44"/>
      <c r="H686" s="44"/>
      <c r="I686" s="44"/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2.75" customHeight="1">
      <c r="A687" s="44"/>
      <c r="B687" s="44"/>
      <c r="C687" s="44"/>
      <c r="D687" s="44"/>
      <c r="E687" s="44"/>
      <c r="F687" s="44"/>
      <c r="G687" s="44"/>
      <c r="H687" s="44"/>
      <c r="I687" s="44"/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2.75" customHeight="1">
      <c r="A688" s="44"/>
      <c r="B688" s="44"/>
      <c r="C688" s="44"/>
      <c r="D688" s="44"/>
      <c r="E688" s="44"/>
      <c r="F688" s="44"/>
      <c r="G688" s="44"/>
      <c r="H688" s="44"/>
      <c r="I688" s="44"/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2.75" customHeight="1">
      <c r="A689" s="44"/>
      <c r="B689" s="44"/>
      <c r="C689" s="44"/>
      <c r="D689" s="44"/>
      <c r="E689" s="44"/>
      <c r="F689" s="44"/>
      <c r="G689" s="44"/>
      <c r="H689" s="44"/>
      <c r="I689" s="44"/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2.75" customHeight="1">
      <c r="A690" s="44"/>
      <c r="B690" s="44"/>
      <c r="C690" s="44"/>
      <c r="D690" s="44"/>
      <c r="E690" s="44"/>
      <c r="F690" s="44"/>
      <c r="G690" s="44"/>
      <c r="H690" s="44"/>
      <c r="I690" s="44"/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2.75" customHeight="1">
      <c r="A691" s="44"/>
      <c r="B691" s="44"/>
      <c r="C691" s="44"/>
      <c r="D691" s="44"/>
      <c r="E691" s="44"/>
      <c r="F691" s="44"/>
      <c r="G691" s="44"/>
      <c r="H691" s="44"/>
      <c r="I691" s="44"/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2.75" customHeight="1">
      <c r="A692" s="44"/>
      <c r="B692" s="44"/>
      <c r="C692" s="44"/>
      <c r="D692" s="44"/>
      <c r="E692" s="44"/>
      <c r="F692" s="44"/>
      <c r="G692" s="44"/>
      <c r="H692" s="44"/>
      <c r="I692" s="44"/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2.75" customHeight="1">
      <c r="A693" s="44"/>
      <c r="B693" s="44"/>
      <c r="C693" s="44"/>
      <c r="D693" s="44"/>
      <c r="E693" s="44"/>
      <c r="F693" s="44"/>
      <c r="G693" s="44"/>
      <c r="H693" s="44"/>
      <c r="I693" s="44"/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2.75" customHeight="1">
      <c r="A694" s="44"/>
      <c r="B694" s="44"/>
      <c r="C694" s="44"/>
      <c r="D694" s="44"/>
      <c r="E694" s="44"/>
      <c r="F694" s="44"/>
      <c r="G694" s="44"/>
      <c r="H694" s="44"/>
      <c r="I694" s="44"/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2.75" customHeight="1">
      <c r="A695" s="44"/>
      <c r="B695" s="44"/>
      <c r="C695" s="44"/>
      <c r="D695" s="44"/>
      <c r="E695" s="44"/>
      <c r="F695" s="44"/>
      <c r="G695" s="44"/>
      <c r="H695" s="44"/>
      <c r="I695" s="44"/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2.75" customHeight="1">
      <c r="A696" s="44"/>
      <c r="B696" s="44"/>
      <c r="C696" s="44"/>
      <c r="D696" s="44"/>
      <c r="E696" s="44"/>
      <c r="F696" s="44"/>
      <c r="G696" s="44"/>
      <c r="H696" s="44"/>
      <c r="I696" s="44"/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2.75" customHeight="1">
      <c r="A697" s="44"/>
      <c r="B697" s="44"/>
      <c r="C697" s="44"/>
      <c r="D697" s="44"/>
      <c r="E697" s="44"/>
      <c r="F697" s="44"/>
      <c r="G697" s="44"/>
      <c r="H697" s="44"/>
      <c r="I697" s="44"/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2.75" customHeight="1">
      <c r="A698" s="44"/>
      <c r="B698" s="44"/>
      <c r="C698" s="44"/>
      <c r="D698" s="44"/>
      <c r="E698" s="44"/>
      <c r="F698" s="44"/>
      <c r="G698" s="44"/>
      <c r="H698" s="44"/>
      <c r="I698" s="44"/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2.75" customHeight="1">
      <c r="A699" s="44"/>
      <c r="B699" s="44"/>
      <c r="C699" s="44"/>
      <c r="D699" s="44"/>
      <c r="E699" s="44"/>
      <c r="F699" s="44"/>
      <c r="G699" s="44"/>
      <c r="H699" s="44"/>
      <c r="I699" s="44"/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2.75" customHeight="1">
      <c r="A700" s="44"/>
      <c r="B700" s="44"/>
      <c r="C700" s="44"/>
      <c r="D700" s="44"/>
      <c r="E700" s="44"/>
      <c r="F700" s="44"/>
      <c r="G700" s="44"/>
      <c r="H700" s="44"/>
      <c r="I700" s="44"/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2.75" customHeight="1">
      <c r="A701" s="44"/>
      <c r="B701" s="44"/>
      <c r="C701" s="44"/>
      <c r="D701" s="44"/>
      <c r="E701" s="44"/>
      <c r="F701" s="44"/>
      <c r="G701" s="44"/>
      <c r="H701" s="44"/>
      <c r="I701" s="44"/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2.75" customHeight="1">
      <c r="A702" s="44"/>
      <c r="B702" s="44"/>
      <c r="C702" s="44"/>
      <c r="D702" s="44"/>
      <c r="E702" s="44"/>
      <c r="F702" s="44"/>
      <c r="G702" s="44"/>
      <c r="H702" s="44"/>
      <c r="I702" s="44"/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2.75" customHeight="1">
      <c r="A703" s="44"/>
      <c r="B703" s="44"/>
      <c r="C703" s="44"/>
      <c r="D703" s="44"/>
      <c r="E703" s="44"/>
      <c r="F703" s="44"/>
      <c r="G703" s="44"/>
      <c r="H703" s="44"/>
      <c r="I703" s="44"/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2.75" customHeight="1">
      <c r="A704" s="44"/>
      <c r="B704" s="44"/>
      <c r="C704" s="44"/>
      <c r="D704" s="44"/>
      <c r="E704" s="44"/>
      <c r="F704" s="44"/>
      <c r="G704" s="44"/>
      <c r="H704" s="44"/>
      <c r="I704" s="44"/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2.75" customHeight="1">
      <c r="A705" s="44"/>
      <c r="B705" s="44"/>
      <c r="C705" s="44"/>
      <c r="D705" s="44"/>
      <c r="E705" s="44"/>
      <c r="F705" s="44"/>
      <c r="G705" s="44"/>
      <c r="H705" s="44"/>
      <c r="I705" s="44"/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2.75" customHeight="1">
      <c r="A706" s="44"/>
      <c r="B706" s="44"/>
      <c r="C706" s="44"/>
      <c r="D706" s="44"/>
      <c r="E706" s="44"/>
      <c r="F706" s="44"/>
      <c r="G706" s="44"/>
      <c r="H706" s="44"/>
      <c r="I706" s="44"/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2.75" customHeight="1">
      <c r="A707" s="44"/>
      <c r="B707" s="44"/>
      <c r="C707" s="44"/>
      <c r="D707" s="44"/>
      <c r="E707" s="44"/>
      <c r="F707" s="44"/>
      <c r="G707" s="44"/>
      <c r="H707" s="44"/>
      <c r="I707" s="44"/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2.75" customHeight="1">
      <c r="A708" s="44"/>
      <c r="B708" s="44"/>
      <c r="C708" s="44"/>
      <c r="D708" s="44"/>
      <c r="E708" s="44"/>
      <c r="F708" s="44"/>
      <c r="G708" s="44"/>
      <c r="H708" s="44"/>
      <c r="I708" s="44"/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2.75" customHeight="1">
      <c r="A709" s="44"/>
      <c r="B709" s="44"/>
      <c r="C709" s="44"/>
      <c r="D709" s="44"/>
      <c r="E709" s="44"/>
      <c r="F709" s="44"/>
      <c r="G709" s="44"/>
      <c r="H709" s="44"/>
      <c r="I709" s="44"/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2.75" customHeight="1">
      <c r="A710" s="44"/>
      <c r="B710" s="44"/>
      <c r="C710" s="44"/>
      <c r="D710" s="44"/>
      <c r="E710" s="44"/>
      <c r="F710" s="44"/>
      <c r="G710" s="44"/>
      <c r="H710" s="44"/>
      <c r="I710" s="44"/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2.75" customHeight="1">
      <c r="A711" s="44"/>
      <c r="B711" s="44"/>
      <c r="C711" s="44"/>
      <c r="D711" s="44"/>
      <c r="E711" s="44"/>
      <c r="F711" s="44"/>
      <c r="G711" s="44"/>
      <c r="H711" s="44"/>
      <c r="I711" s="44"/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2.75" customHeight="1">
      <c r="A712" s="44"/>
      <c r="B712" s="44"/>
      <c r="C712" s="44"/>
      <c r="D712" s="44"/>
      <c r="E712" s="44"/>
      <c r="F712" s="44"/>
      <c r="G712" s="44"/>
      <c r="H712" s="44"/>
      <c r="I712" s="44"/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2.75" customHeight="1">
      <c r="A713" s="44"/>
      <c r="B713" s="44"/>
      <c r="C713" s="44"/>
      <c r="D713" s="44"/>
      <c r="E713" s="44"/>
      <c r="F713" s="44"/>
      <c r="G713" s="44"/>
      <c r="H713" s="44"/>
      <c r="I713" s="44"/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2.75" customHeight="1">
      <c r="A714" s="44"/>
      <c r="B714" s="44"/>
      <c r="C714" s="44"/>
      <c r="D714" s="44"/>
      <c r="E714" s="44"/>
      <c r="F714" s="44"/>
      <c r="G714" s="44"/>
      <c r="H714" s="44"/>
      <c r="I714" s="44"/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2.75" customHeight="1">
      <c r="A715" s="44"/>
      <c r="B715" s="44"/>
      <c r="C715" s="44"/>
      <c r="D715" s="44"/>
      <c r="E715" s="44"/>
      <c r="F715" s="44"/>
      <c r="G715" s="44"/>
      <c r="H715" s="44"/>
      <c r="I715" s="44"/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2.75" customHeight="1">
      <c r="A716" s="44"/>
      <c r="B716" s="44"/>
      <c r="C716" s="44"/>
      <c r="D716" s="44"/>
      <c r="E716" s="44"/>
      <c r="F716" s="44"/>
      <c r="G716" s="44"/>
      <c r="H716" s="44"/>
      <c r="I716" s="44"/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2.75" customHeight="1">
      <c r="A717" s="44"/>
      <c r="B717" s="44"/>
      <c r="C717" s="44"/>
      <c r="D717" s="44"/>
      <c r="E717" s="44"/>
      <c r="F717" s="44"/>
      <c r="G717" s="44"/>
      <c r="H717" s="44"/>
      <c r="I717" s="44"/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2.75" customHeight="1">
      <c r="A718" s="44"/>
      <c r="B718" s="44"/>
      <c r="C718" s="44"/>
      <c r="D718" s="44"/>
      <c r="E718" s="44"/>
      <c r="F718" s="44"/>
      <c r="G718" s="44"/>
      <c r="H718" s="44"/>
      <c r="I718" s="44"/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2.75" customHeight="1">
      <c r="A719" s="44"/>
      <c r="B719" s="44"/>
      <c r="C719" s="44"/>
      <c r="D719" s="44"/>
      <c r="E719" s="44"/>
      <c r="F719" s="44"/>
      <c r="G719" s="44"/>
      <c r="H719" s="44"/>
      <c r="I719" s="44"/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2.75" customHeight="1">
      <c r="A720" s="44"/>
      <c r="B720" s="44"/>
      <c r="C720" s="44"/>
      <c r="D720" s="44"/>
      <c r="E720" s="44"/>
      <c r="F720" s="44"/>
      <c r="G720" s="44"/>
      <c r="H720" s="44"/>
      <c r="I720" s="44"/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2.75" customHeight="1">
      <c r="A721" s="44"/>
      <c r="B721" s="44"/>
      <c r="C721" s="44"/>
      <c r="D721" s="44"/>
      <c r="E721" s="44"/>
      <c r="F721" s="44"/>
      <c r="G721" s="44"/>
      <c r="H721" s="44"/>
      <c r="I721" s="44"/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2.75" customHeight="1">
      <c r="A722" s="44"/>
      <c r="B722" s="44"/>
      <c r="C722" s="44"/>
      <c r="D722" s="44"/>
      <c r="E722" s="44"/>
      <c r="F722" s="44"/>
      <c r="G722" s="44"/>
      <c r="H722" s="44"/>
      <c r="I722" s="44"/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2.75" customHeight="1">
      <c r="A723" s="44"/>
      <c r="B723" s="44"/>
      <c r="C723" s="44"/>
      <c r="D723" s="44"/>
      <c r="E723" s="44"/>
      <c r="F723" s="44"/>
      <c r="G723" s="44"/>
      <c r="H723" s="44"/>
      <c r="I723" s="44"/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2.75" customHeight="1">
      <c r="A724" s="44"/>
      <c r="B724" s="44"/>
      <c r="C724" s="44"/>
      <c r="D724" s="44"/>
      <c r="E724" s="44"/>
      <c r="F724" s="44"/>
      <c r="G724" s="44"/>
      <c r="H724" s="44"/>
      <c r="I724" s="44"/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2.75" customHeight="1">
      <c r="A725" s="44"/>
      <c r="B725" s="44"/>
      <c r="C725" s="44"/>
      <c r="D725" s="44"/>
      <c r="E725" s="44"/>
      <c r="F725" s="44"/>
      <c r="G725" s="44"/>
      <c r="H725" s="44"/>
      <c r="I725" s="44"/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  <row r="726" spans="1:26" ht="12.75" customHeight="1">
      <c r="A726" s="44"/>
      <c r="B726" s="44"/>
      <c r="C726" s="44"/>
      <c r="D726" s="44"/>
      <c r="E726" s="44"/>
      <c r="F726" s="44"/>
      <c r="G726" s="44"/>
      <c r="H726" s="44"/>
      <c r="I726" s="44"/>
      <c r="J726" s="44"/>
      <c r="K726" s="44"/>
      <c r="L726" s="44"/>
      <c r="M726" s="44"/>
      <c r="N726" s="44"/>
      <c r="O726" s="44"/>
      <c r="P726" s="44"/>
      <c r="Q726" s="44"/>
      <c r="R726" s="44"/>
      <c r="S726" s="44"/>
      <c r="T726" s="44"/>
      <c r="U726" s="44"/>
      <c r="V726" s="44"/>
      <c r="W726" s="44"/>
      <c r="X726" s="44"/>
      <c r="Y726" s="44"/>
      <c r="Z726" s="44"/>
    </row>
    <row r="727" spans="1:26" ht="12.75" customHeight="1">
      <c r="A727" s="44"/>
      <c r="B727" s="44"/>
      <c r="C727" s="44"/>
      <c r="D727" s="44"/>
      <c r="E727" s="44"/>
      <c r="F727" s="44"/>
      <c r="G727" s="44"/>
      <c r="H727" s="44"/>
      <c r="I727" s="44"/>
      <c r="J727" s="44"/>
      <c r="K727" s="44"/>
      <c r="L727" s="44"/>
      <c r="M727" s="44"/>
      <c r="N727" s="44"/>
      <c r="O727" s="44"/>
      <c r="P727" s="44"/>
      <c r="Q727" s="44"/>
      <c r="R727" s="44"/>
      <c r="S727" s="44"/>
      <c r="T727" s="44"/>
      <c r="U727" s="44"/>
      <c r="V727" s="44"/>
      <c r="W727" s="44"/>
      <c r="X727" s="44"/>
      <c r="Y727" s="44"/>
      <c r="Z727" s="44"/>
    </row>
    <row r="728" spans="1:26" ht="12.75" customHeight="1">
      <c r="A728" s="44"/>
      <c r="B728" s="44"/>
      <c r="C728" s="44"/>
      <c r="D728" s="44"/>
      <c r="E728" s="44"/>
      <c r="F728" s="44"/>
      <c r="G728" s="44"/>
      <c r="H728" s="44"/>
      <c r="I728" s="44"/>
      <c r="J728" s="44"/>
      <c r="K728" s="44"/>
      <c r="L728" s="44"/>
      <c r="M728" s="44"/>
      <c r="N728" s="44"/>
      <c r="O728" s="44"/>
      <c r="P728" s="44"/>
      <c r="Q728" s="44"/>
      <c r="R728" s="44"/>
      <c r="S728" s="44"/>
      <c r="T728" s="44"/>
      <c r="U728" s="44"/>
      <c r="V728" s="44"/>
      <c r="W728" s="44"/>
      <c r="X728" s="44"/>
      <c r="Y728" s="44"/>
      <c r="Z728" s="44"/>
    </row>
    <row r="729" spans="1:26" ht="12.75" customHeight="1">
      <c r="A729" s="44"/>
      <c r="B729" s="44"/>
      <c r="C729" s="44"/>
      <c r="D729" s="44"/>
      <c r="E729" s="44"/>
      <c r="F729" s="44"/>
      <c r="G729" s="44"/>
      <c r="H729" s="44"/>
      <c r="I729" s="44"/>
      <c r="J729" s="44"/>
      <c r="K729" s="44"/>
      <c r="L729" s="44"/>
      <c r="M729" s="44"/>
      <c r="N729" s="44"/>
      <c r="O729" s="44"/>
      <c r="P729" s="44"/>
      <c r="Q729" s="44"/>
      <c r="R729" s="44"/>
      <c r="S729" s="44"/>
      <c r="T729" s="44"/>
      <c r="U729" s="44"/>
      <c r="V729" s="44"/>
      <c r="W729" s="44"/>
      <c r="X729" s="44"/>
      <c r="Y729" s="44"/>
      <c r="Z729" s="44"/>
    </row>
    <row r="730" spans="1:26" ht="12.75" customHeight="1">
      <c r="A730" s="44"/>
      <c r="B730" s="44"/>
      <c r="C730" s="44"/>
      <c r="D730" s="44"/>
      <c r="E730" s="44"/>
      <c r="F730" s="44"/>
      <c r="G730" s="44"/>
      <c r="H730" s="44"/>
      <c r="I730" s="44"/>
      <c r="J730" s="44"/>
      <c r="K730" s="44"/>
      <c r="L730" s="44"/>
      <c r="M730" s="44"/>
      <c r="N730" s="44"/>
      <c r="O730" s="44"/>
      <c r="P730" s="44"/>
      <c r="Q730" s="44"/>
      <c r="R730" s="44"/>
      <c r="S730" s="44"/>
      <c r="T730" s="44"/>
      <c r="U730" s="44"/>
      <c r="V730" s="44"/>
      <c r="W730" s="44"/>
      <c r="X730" s="44"/>
      <c r="Y730" s="44"/>
      <c r="Z730" s="44"/>
    </row>
    <row r="731" spans="1:26" ht="12.75" customHeight="1">
      <c r="A731" s="44"/>
      <c r="B731" s="44"/>
      <c r="C731" s="44"/>
      <c r="D731" s="44"/>
      <c r="E731" s="44"/>
      <c r="F731" s="44"/>
      <c r="G731" s="44"/>
      <c r="H731" s="44"/>
      <c r="I731" s="44"/>
      <c r="J731" s="44"/>
      <c r="K731" s="44"/>
      <c r="L731" s="44"/>
      <c r="M731" s="44"/>
      <c r="N731" s="44"/>
      <c r="O731" s="44"/>
      <c r="P731" s="44"/>
      <c r="Q731" s="44"/>
      <c r="R731" s="44"/>
      <c r="S731" s="44"/>
      <c r="T731" s="44"/>
      <c r="U731" s="44"/>
      <c r="V731" s="44"/>
      <c r="W731" s="44"/>
      <c r="X731" s="44"/>
      <c r="Y731" s="44"/>
      <c r="Z731" s="44"/>
    </row>
    <row r="732" spans="1:26" ht="12.75" customHeight="1">
      <c r="A732" s="44"/>
      <c r="B732" s="44"/>
      <c r="C732" s="44"/>
      <c r="D732" s="44"/>
      <c r="E732" s="44"/>
      <c r="F732" s="44"/>
      <c r="G732" s="44"/>
      <c r="H732" s="44"/>
      <c r="I732" s="44"/>
      <c r="J732" s="44"/>
      <c r="K732" s="44"/>
      <c r="L732" s="44"/>
      <c r="M732" s="44"/>
      <c r="N732" s="44"/>
      <c r="O732" s="44"/>
      <c r="P732" s="44"/>
      <c r="Q732" s="44"/>
      <c r="R732" s="44"/>
      <c r="S732" s="44"/>
      <c r="T732" s="44"/>
      <c r="U732" s="44"/>
      <c r="V732" s="44"/>
      <c r="W732" s="44"/>
      <c r="X732" s="44"/>
      <c r="Y732" s="44"/>
      <c r="Z732" s="44"/>
    </row>
    <row r="733" spans="1:26" ht="12.75" customHeight="1">
      <c r="A733" s="44"/>
      <c r="B733" s="44"/>
      <c r="C733" s="44"/>
      <c r="D733" s="44"/>
      <c r="E733" s="44"/>
      <c r="F733" s="44"/>
      <c r="G733" s="44"/>
      <c r="H733" s="44"/>
      <c r="I733" s="44"/>
      <c r="J733" s="44"/>
      <c r="K733" s="44"/>
      <c r="L733" s="44"/>
      <c r="M733" s="44"/>
      <c r="N733" s="44"/>
      <c r="O733" s="44"/>
      <c r="P733" s="44"/>
      <c r="Q733" s="44"/>
      <c r="R733" s="44"/>
      <c r="S733" s="44"/>
      <c r="T733" s="44"/>
      <c r="U733" s="44"/>
      <c r="V733" s="44"/>
      <c r="W733" s="44"/>
      <c r="X733" s="44"/>
      <c r="Y733" s="44"/>
      <c r="Z733" s="44"/>
    </row>
    <row r="734" spans="1:26" ht="12.75" customHeight="1">
      <c r="A734" s="44"/>
      <c r="B734" s="44"/>
      <c r="C734" s="44"/>
      <c r="D734" s="44"/>
      <c r="E734" s="44"/>
      <c r="F734" s="44"/>
      <c r="G734" s="44"/>
      <c r="H734" s="44"/>
      <c r="I734" s="44"/>
      <c r="J734" s="44"/>
      <c r="K734" s="44"/>
      <c r="L734" s="44"/>
      <c r="M734" s="44"/>
      <c r="N734" s="44"/>
      <c r="O734" s="44"/>
      <c r="P734" s="44"/>
      <c r="Q734" s="44"/>
      <c r="R734" s="44"/>
      <c r="S734" s="44"/>
      <c r="T734" s="44"/>
      <c r="U734" s="44"/>
      <c r="V734" s="44"/>
      <c r="W734" s="44"/>
      <c r="X734" s="44"/>
      <c r="Y734" s="44"/>
      <c r="Z734" s="44"/>
    </row>
    <row r="735" spans="1:26" ht="12.75" customHeight="1">
      <c r="A735" s="44"/>
      <c r="B735" s="44"/>
      <c r="C735" s="44"/>
      <c r="D735" s="44"/>
      <c r="E735" s="44"/>
      <c r="F735" s="44"/>
      <c r="G735" s="44"/>
      <c r="H735" s="44"/>
      <c r="I735" s="44"/>
      <c r="J735" s="44"/>
      <c r="K735" s="44"/>
      <c r="L735" s="44"/>
      <c r="M735" s="44"/>
      <c r="N735" s="44"/>
      <c r="O735" s="44"/>
      <c r="P735" s="44"/>
      <c r="Q735" s="44"/>
      <c r="R735" s="44"/>
      <c r="S735" s="44"/>
      <c r="T735" s="44"/>
      <c r="U735" s="44"/>
      <c r="V735" s="44"/>
      <c r="W735" s="44"/>
      <c r="X735" s="44"/>
      <c r="Y735" s="44"/>
      <c r="Z735" s="44"/>
    </row>
    <row r="736" spans="1:26" ht="12.75" customHeight="1">
      <c r="A736" s="44"/>
      <c r="B736" s="44"/>
      <c r="C736" s="44"/>
      <c r="D736" s="44"/>
      <c r="E736" s="44"/>
      <c r="F736" s="44"/>
      <c r="G736" s="44"/>
      <c r="H736" s="44"/>
      <c r="I736" s="44"/>
      <c r="J736" s="44"/>
      <c r="K736" s="44"/>
      <c r="L736" s="44"/>
      <c r="M736" s="44"/>
      <c r="N736" s="44"/>
      <c r="O736" s="44"/>
      <c r="P736" s="44"/>
      <c r="Q736" s="44"/>
      <c r="R736" s="44"/>
      <c r="S736" s="44"/>
      <c r="T736" s="44"/>
      <c r="U736" s="44"/>
      <c r="V736" s="44"/>
      <c r="W736" s="44"/>
      <c r="X736" s="44"/>
      <c r="Y736" s="44"/>
      <c r="Z736" s="44"/>
    </row>
    <row r="737" spans="1:26" ht="12.75" customHeight="1">
      <c r="A737" s="44"/>
      <c r="B737" s="44"/>
      <c r="C737" s="44"/>
      <c r="D737" s="44"/>
      <c r="E737" s="44"/>
      <c r="F737" s="44"/>
      <c r="G737" s="44"/>
      <c r="H737" s="44"/>
      <c r="I737" s="44"/>
      <c r="J737" s="44"/>
      <c r="K737" s="44"/>
      <c r="L737" s="44"/>
      <c r="M737" s="44"/>
      <c r="N737" s="44"/>
      <c r="O737" s="44"/>
      <c r="P737" s="44"/>
      <c r="Q737" s="44"/>
      <c r="R737" s="44"/>
      <c r="S737" s="44"/>
      <c r="T737" s="44"/>
      <c r="U737" s="44"/>
      <c r="V737" s="44"/>
      <c r="W737" s="44"/>
      <c r="X737" s="44"/>
      <c r="Y737" s="44"/>
      <c r="Z737" s="44"/>
    </row>
    <row r="738" spans="1:26" ht="12.75" customHeight="1">
      <c r="A738" s="44"/>
      <c r="B738" s="44"/>
      <c r="C738" s="44"/>
      <c r="D738" s="44"/>
      <c r="E738" s="44"/>
      <c r="F738" s="44"/>
      <c r="G738" s="44"/>
      <c r="H738" s="44"/>
      <c r="I738" s="44"/>
      <c r="J738" s="44"/>
      <c r="K738" s="44"/>
      <c r="L738" s="44"/>
      <c r="M738" s="44"/>
      <c r="N738" s="44"/>
      <c r="O738" s="44"/>
      <c r="P738" s="44"/>
      <c r="Q738" s="44"/>
      <c r="R738" s="44"/>
      <c r="S738" s="44"/>
      <c r="T738" s="44"/>
      <c r="U738" s="44"/>
      <c r="V738" s="44"/>
      <c r="W738" s="44"/>
      <c r="X738" s="44"/>
      <c r="Y738" s="44"/>
      <c r="Z738" s="44"/>
    </row>
    <row r="739" spans="1:26" ht="12.75" customHeight="1">
      <c r="A739" s="44"/>
      <c r="B739" s="44"/>
      <c r="C739" s="44"/>
      <c r="D739" s="44"/>
      <c r="E739" s="44"/>
      <c r="F739" s="44"/>
      <c r="G739" s="44"/>
      <c r="H739" s="44"/>
      <c r="I739" s="44"/>
      <c r="J739" s="44"/>
      <c r="K739" s="44"/>
      <c r="L739" s="44"/>
      <c r="M739" s="44"/>
      <c r="N739" s="44"/>
      <c r="O739" s="44"/>
      <c r="P739" s="44"/>
      <c r="Q739" s="44"/>
      <c r="R739" s="44"/>
      <c r="S739" s="44"/>
      <c r="T739" s="44"/>
      <c r="U739" s="44"/>
      <c r="V739" s="44"/>
      <c r="W739" s="44"/>
      <c r="X739" s="44"/>
      <c r="Y739" s="44"/>
      <c r="Z739" s="44"/>
    </row>
    <row r="740" spans="1:26" ht="12.75" customHeight="1">
      <c r="A740" s="44"/>
      <c r="B740" s="44"/>
      <c r="C740" s="44"/>
      <c r="D740" s="44"/>
      <c r="E740" s="44"/>
      <c r="F740" s="44"/>
      <c r="G740" s="44"/>
      <c r="H740" s="44"/>
      <c r="I740" s="44"/>
      <c r="J740" s="44"/>
      <c r="K740" s="44"/>
      <c r="L740" s="44"/>
      <c r="M740" s="44"/>
      <c r="N740" s="44"/>
      <c r="O740" s="44"/>
      <c r="P740" s="44"/>
      <c r="Q740" s="44"/>
      <c r="R740" s="44"/>
      <c r="S740" s="44"/>
      <c r="T740" s="44"/>
      <c r="U740" s="44"/>
      <c r="V740" s="44"/>
      <c r="W740" s="44"/>
      <c r="X740" s="44"/>
      <c r="Y740" s="44"/>
      <c r="Z740" s="44"/>
    </row>
    <row r="741" spans="1:26" ht="12.75" customHeight="1">
      <c r="A741" s="44"/>
      <c r="B741" s="44"/>
      <c r="C741" s="44"/>
      <c r="D741" s="44"/>
      <c r="E741" s="44"/>
      <c r="F741" s="44"/>
      <c r="G741" s="44"/>
      <c r="H741" s="44"/>
      <c r="I741" s="44"/>
      <c r="J741" s="44"/>
      <c r="K741" s="44"/>
      <c r="L741" s="44"/>
      <c r="M741" s="44"/>
      <c r="N741" s="44"/>
      <c r="O741" s="44"/>
      <c r="P741" s="44"/>
      <c r="Q741" s="44"/>
      <c r="R741" s="44"/>
      <c r="S741" s="44"/>
      <c r="T741" s="44"/>
      <c r="U741" s="44"/>
      <c r="V741" s="44"/>
      <c r="W741" s="44"/>
      <c r="X741" s="44"/>
      <c r="Y741" s="44"/>
      <c r="Z741" s="44"/>
    </row>
    <row r="742" spans="1:26" ht="12.75" customHeight="1">
      <c r="A742" s="44"/>
      <c r="B742" s="44"/>
      <c r="C742" s="44"/>
      <c r="D742" s="44"/>
      <c r="E742" s="44"/>
      <c r="F742" s="44"/>
      <c r="G742" s="44"/>
      <c r="H742" s="44"/>
      <c r="I742" s="44"/>
      <c r="J742" s="44"/>
      <c r="K742" s="44"/>
      <c r="L742" s="44"/>
      <c r="M742" s="44"/>
      <c r="N742" s="44"/>
      <c r="O742" s="44"/>
      <c r="P742" s="44"/>
      <c r="Q742" s="44"/>
      <c r="R742" s="44"/>
      <c r="S742" s="44"/>
      <c r="T742" s="44"/>
      <c r="U742" s="44"/>
      <c r="V742" s="44"/>
      <c r="W742" s="44"/>
      <c r="X742" s="44"/>
      <c r="Y742" s="44"/>
      <c r="Z742" s="44"/>
    </row>
    <row r="743" spans="1:26" ht="12.75" customHeight="1">
      <c r="A743" s="44"/>
      <c r="B743" s="44"/>
      <c r="C743" s="44"/>
      <c r="D743" s="44"/>
      <c r="E743" s="44"/>
      <c r="F743" s="44"/>
      <c r="G743" s="44"/>
      <c r="H743" s="44"/>
      <c r="I743" s="44"/>
      <c r="J743" s="44"/>
      <c r="K743" s="44"/>
      <c r="L743" s="44"/>
      <c r="M743" s="44"/>
      <c r="N743" s="44"/>
      <c r="O743" s="44"/>
      <c r="P743" s="44"/>
      <c r="Q743" s="44"/>
      <c r="R743" s="44"/>
      <c r="S743" s="44"/>
      <c r="T743" s="44"/>
      <c r="U743" s="44"/>
      <c r="V743" s="44"/>
      <c r="W743" s="44"/>
      <c r="X743" s="44"/>
      <c r="Y743" s="44"/>
      <c r="Z743" s="44"/>
    </row>
    <row r="744" spans="1:26" ht="12.75" customHeight="1">
      <c r="A744" s="44"/>
      <c r="B744" s="44"/>
      <c r="C744" s="44"/>
      <c r="D744" s="44"/>
      <c r="E744" s="44"/>
      <c r="F744" s="44"/>
      <c r="G744" s="44"/>
      <c r="H744" s="44"/>
      <c r="I744" s="44"/>
      <c r="J744" s="44"/>
      <c r="K744" s="44"/>
      <c r="L744" s="44"/>
      <c r="M744" s="44"/>
      <c r="N744" s="44"/>
      <c r="O744" s="44"/>
      <c r="P744" s="44"/>
      <c r="Q744" s="44"/>
      <c r="R744" s="44"/>
      <c r="S744" s="44"/>
      <c r="T744" s="44"/>
      <c r="U744" s="44"/>
      <c r="V744" s="44"/>
      <c r="W744" s="44"/>
      <c r="X744" s="44"/>
      <c r="Y744" s="44"/>
      <c r="Z744" s="44"/>
    </row>
    <row r="745" spans="1:26" ht="12.75" customHeight="1">
      <c r="A745" s="44"/>
      <c r="B745" s="44"/>
      <c r="C745" s="44"/>
      <c r="D745" s="44"/>
      <c r="E745" s="44"/>
      <c r="F745" s="44"/>
      <c r="G745" s="44"/>
      <c r="H745" s="44"/>
      <c r="I745" s="44"/>
      <c r="J745" s="44"/>
      <c r="K745" s="44"/>
      <c r="L745" s="44"/>
      <c r="M745" s="44"/>
      <c r="N745" s="44"/>
      <c r="O745" s="44"/>
      <c r="P745" s="44"/>
      <c r="Q745" s="44"/>
      <c r="R745" s="44"/>
      <c r="S745" s="44"/>
      <c r="T745" s="44"/>
      <c r="U745" s="44"/>
      <c r="V745" s="44"/>
      <c r="W745" s="44"/>
      <c r="X745" s="44"/>
      <c r="Y745" s="44"/>
      <c r="Z745" s="44"/>
    </row>
    <row r="746" spans="1:26" ht="12.75" customHeight="1">
      <c r="A746" s="44"/>
      <c r="B746" s="44"/>
      <c r="C746" s="44"/>
      <c r="D746" s="44"/>
      <c r="E746" s="44"/>
      <c r="F746" s="44"/>
      <c r="G746" s="44"/>
      <c r="H746" s="44"/>
      <c r="I746" s="44"/>
      <c r="J746" s="44"/>
      <c r="K746" s="44"/>
      <c r="L746" s="44"/>
      <c r="M746" s="44"/>
      <c r="N746" s="44"/>
      <c r="O746" s="44"/>
      <c r="P746" s="44"/>
      <c r="Q746" s="44"/>
      <c r="R746" s="44"/>
      <c r="S746" s="44"/>
      <c r="T746" s="44"/>
      <c r="U746" s="44"/>
      <c r="V746" s="44"/>
      <c r="W746" s="44"/>
      <c r="X746" s="44"/>
      <c r="Y746" s="44"/>
      <c r="Z746" s="44"/>
    </row>
    <row r="747" spans="1:26" ht="12.75" customHeight="1">
      <c r="A747" s="44"/>
      <c r="B747" s="44"/>
      <c r="C747" s="44"/>
      <c r="D747" s="44"/>
      <c r="E747" s="44"/>
      <c r="F747" s="44"/>
      <c r="G747" s="44"/>
      <c r="H747" s="44"/>
      <c r="I747" s="44"/>
      <c r="J747" s="44"/>
      <c r="K747" s="44"/>
      <c r="L747" s="44"/>
      <c r="M747" s="44"/>
      <c r="N747" s="44"/>
      <c r="O747" s="44"/>
      <c r="P747" s="44"/>
      <c r="Q747" s="44"/>
      <c r="R747" s="44"/>
      <c r="S747" s="44"/>
      <c r="T747" s="44"/>
      <c r="U747" s="44"/>
      <c r="V747" s="44"/>
      <c r="W747" s="44"/>
      <c r="X747" s="44"/>
      <c r="Y747" s="44"/>
      <c r="Z747" s="44"/>
    </row>
    <row r="748" spans="1:26" ht="12.75" customHeight="1">
      <c r="A748" s="44"/>
      <c r="B748" s="44"/>
      <c r="C748" s="44"/>
      <c r="D748" s="44"/>
      <c r="E748" s="44"/>
      <c r="F748" s="44"/>
      <c r="G748" s="44"/>
      <c r="H748" s="44"/>
      <c r="I748" s="44"/>
      <c r="J748" s="44"/>
      <c r="K748" s="44"/>
      <c r="L748" s="44"/>
      <c r="M748" s="44"/>
      <c r="N748" s="44"/>
      <c r="O748" s="44"/>
      <c r="P748" s="44"/>
      <c r="Q748" s="44"/>
      <c r="R748" s="44"/>
      <c r="S748" s="44"/>
      <c r="T748" s="44"/>
      <c r="U748" s="44"/>
      <c r="V748" s="44"/>
      <c r="W748" s="44"/>
      <c r="X748" s="44"/>
      <c r="Y748" s="44"/>
      <c r="Z748" s="44"/>
    </row>
    <row r="749" spans="1:26" ht="12.75" customHeight="1">
      <c r="A749" s="44"/>
      <c r="B749" s="44"/>
      <c r="C749" s="44"/>
      <c r="D749" s="44"/>
      <c r="E749" s="44"/>
      <c r="F749" s="44"/>
      <c r="G749" s="44"/>
      <c r="H749" s="44"/>
      <c r="I749" s="44"/>
      <c r="J749" s="44"/>
      <c r="K749" s="44"/>
      <c r="L749" s="44"/>
      <c r="M749" s="44"/>
      <c r="N749" s="44"/>
      <c r="O749" s="44"/>
      <c r="P749" s="44"/>
      <c r="Q749" s="44"/>
      <c r="R749" s="44"/>
      <c r="S749" s="44"/>
      <c r="T749" s="44"/>
      <c r="U749" s="44"/>
      <c r="V749" s="44"/>
      <c r="W749" s="44"/>
      <c r="X749" s="44"/>
      <c r="Y749" s="44"/>
      <c r="Z749" s="44"/>
    </row>
    <row r="750" spans="1:26" ht="12.75" customHeight="1">
      <c r="A750" s="44"/>
      <c r="B750" s="44"/>
      <c r="C750" s="44"/>
      <c r="D750" s="44"/>
      <c r="E750" s="44"/>
      <c r="F750" s="44"/>
      <c r="G750" s="44"/>
      <c r="H750" s="44"/>
      <c r="I750" s="44"/>
      <c r="J750" s="44"/>
      <c r="K750" s="44"/>
      <c r="L750" s="44"/>
      <c r="M750" s="44"/>
      <c r="N750" s="44"/>
      <c r="O750" s="44"/>
      <c r="P750" s="44"/>
      <c r="Q750" s="44"/>
      <c r="R750" s="44"/>
      <c r="S750" s="44"/>
      <c r="T750" s="44"/>
      <c r="U750" s="44"/>
      <c r="V750" s="44"/>
      <c r="W750" s="44"/>
      <c r="X750" s="44"/>
      <c r="Y750" s="44"/>
      <c r="Z750" s="44"/>
    </row>
    <row r="751" spans="1:26" ht="12.75" customHeight="1">
      <c r="A751" s="44"/>
      <c r="B751" s="44"/>
      <c r="C751" s="44"/>
      <c r="D751" s="44"/>
      <c r="E751" s="44"/>
      <c r="F751" s="44"/>
      <c r="G751" s="44"/>
      <c r="H751" s="44"/>
      <c r="I751" s="44"/>
      <c r="J751" s="44"/>
      <c r="K751" s="44"/>
      <c r="L751" s="44"/>
      <c r="M751" s="44"/>
      <c r="N751" s="44"/>
      <c r="O751" s="44"/>
      <c r="P751" s="44"/>
      <c r="Q751" s="44"/>
      <c r="R751" s="44"/>
      <c r="S751" s="44"/>
      <c r="T751" s="44"/>
      <c r="U751" s="44"/>
      <c r="V751" s="44"/>
      <c r="W751" s="44"/>
      <c r="X751" s="44"/>
      <c r="Y751" s="44"/>
      <c r="Z751" s="44"/>
    </row>
    <row r="752" spans="1:26" ht="12.75" customHeight="1">
      <c r="A752" s="44"/>
      <c r="B752" s="44"/>
      <c r="C752" s="44"/>
      <c r="D752" s="44"/>
      <c r="E752" s="44"/>
      <c r="F752" s="44"/>
      <c r="G752" s="44"/>
      <c r="H752" s="44"/>
      <c r="I752" s="44"/>
      <c r="J752" s="44"/>
      <c r="K752" s="44"/>
      <c r="L752" s="44"/>
      <c r="M752" s="44"/>
      <c r="N752" s="44"/>
      <c r="O752" s="44"/>
      <c r="P752" s="44"/>
      <c r="Q752" s="44"/>
      <c r="R752" s="44"/>
      <c r="S752" s="44"/>
      <c r="T752" s="44"/>
      <c r="U752" s="44"/>
      <c r="V752" s="44"/>
      <c r="W752" s="44"/>
      <c r="X752" s="44"/>
      <c r="Y752" s="44"/>
      <c r="Z752" s="44"/>
    </row>
    <row r="753" spans="1:26" ht="12.75" customHeight="1">
      <c r="A753" s="44"/>
      <c r="B753" s="44"/>
      <c r="C753" s="44"/>
      <c r="D753" s="44"/>
      <c r="E753" s="44"/>
      <c r="F753" s="44"/>
      <c r="G753" s="44"/>
      <c r="H753" s="44"/>
      <c r="I753" s="44"/>
      <c r="J753" s="44"/>
      <c r="K753" s="44"/>
      <c r="L753" s="44"/>
      <c r="M753" s="44"/>
      <c r="N753" s="44"/>
      <c r="O753" s="44"/>
      <c r="P753" s="44"/>
      <c r="Q753" s="44"/>
      <c r="R753" s="44"/>
      <c r="S753" s="44"/>
      <c r="T753" s="44"/>
      <c r="U753" s="44"/>
      <c r="V753" s="44"/>
      <c r="W753" s="44"/>
      <c r="X753" s="44"/>
      <c r="Y753" s="44"/>
      <c r="Z753" s="44"/>
    </row>
    <row r="754" spans="1:26" ht="12.75" customHeight="1">
      <c r="A754" s="44"/>
      <c r="B754" s="44"/>
      <c r="C754" s="44"/>
      <c r="D754" s="44"/>
      <c r="E754" s="44"/>
      <c r="F754" s="44"/>
      <c r="G754" s="44"/>
      <c r="H754" s="44"/>
      <c r="I754" s="44"/>
      <c r="J754" s="44"/>
      <c r="K754" s="44"/>
      <c r="L754" s="44"/>
      <c r="M754" s="44"/>
      <c r="N754" s="44"/>
      <c r="O754" s="44"/>
      <c r="P754" s="44"/>
      <c r="Q754" s="44"/>
      <c r="R754" s="44"/>
      <c r="S754" s="44"/>
      <c r="T754" s="44"/>
      <c r="U754" s="44"/>
      <c r="V754" s="44"/>
      <c r="W754" s="44"/>
      <c r="X754" s="44"/>
      <c r="Y754" s="44"/>
      <c r="Z754" s="44"/>
    </row>
    <row r="755" spans="1:26" ht="12.75" customHeight="1">
      <c r="A755" s="44"/>
      <c r="B755" s="44"/>
      <c r="C755" s="44"/>
      <c r="D755" s="44"/>
      <c r="E755" s="44"/>
      <c r="F755" s="44"/>
      <c r="G755" s="44"/>
      <c r="H755" s="44"/>
      <c r="I755" s="44"/>
      <c r="J755" s="44"/>
      <c r="K755" s="44"/>
      <c r="L755" s="44"/>
      <c r="M755" s="44"/>
      <c r="N755" s="44"/>
      <c r="O755" s="44"/>
      <c r="P755" s="44"/>
      <c r="Q755" s="44"/>
      <c r="R755" s="44"/>
      <c r="S755" s="44"/>
      <c r="T755" s="44"/>
      <c r="U755" s="44"/>
      <c r="V755" s="44"/>
      <c r="W755" s="44"/>
      <c r="X755" s="44"/>
      <c r="Y755" s="44"/>
      <c r="Z755" s="44"/>
    </row>
    <row r="756" spans="1:26" ht="12.75" customHeight="1">
      <c r="A756" s="44"/>
      <c r="B756" s="44"/>
      <c r="C756" s="44"/>
      <c r="D756" s="44"/>
      <c r="E756" s="44"/>
      <c r="F756" s="44"/>
      <c r="G756" s="44"/>
      <c r="H756" s="44"/>
      <c r="I756" s="44"/>
      <c r="J756" s="44"/>
      <c r="K756" s="44"/>
      <c r="L756" s="44"/>
      <c r="M756" s="44"/>
      <c r="N756" s="44"/>
      <c r="O756" s="44"/>
      <c r="P756" s="44"/>
      <c r="Q756" s="44"/>
      <c r="R756" s="44"/>
      <c r="S756" s="44"/>
      <c r="T756" s="44"/>
      <c r="U756" s="44"/>
      <c r="V756" s="44"/>
      <c r="W756" s="44"/>
      <c r="X756" s="44"/>
      <c r="Y756" s="44"/>
      <c r="Z756" s="44"/>
    </row>
    <row r="757" spans="1:26" ht="12.75" customHeight="1">
      <c r="A757" s="44"/>
      <c r="B757" s="44"/>
      <c r="C757" s="44"/>
      <c r="D757" s="44"/>
      <c r="E757" s="44"/>
      <c r="F757" s="44"/>
      <c r="G757" s="44"/>
      <c r="H757" s="44"/>
      <c r="I757" s="44"/>
      <c r="J757" s="44"/>
      <c r="K757" s="44"/>
      <c r="L757" s="44"/>
      <c r="M757" s="44"/>
      <c r="N757" s="44"/>
      <c r="O757" s="44"/>
      <c r="P757" s="44"/>
      <c r="Q757" s="44"/>
      <c r="R757" s="44"/>
      <c r="S757" s="44"/>
      <c r="T757" s="44"/>
      <c r="U757" s="44"/>
      <c r="V757" s="44"/>
      <c r="W757" s="44"/>
      <c r="X757" s="44"/>
      <c r="Y757" s="44"/>
      <c r="Z757" s="44"/>
    </row>
    <row r="758" spans="1:26" ht="12.75" customHeight="1">
      <c r="A758" s="44"/>
      <c r="B758" s="44"/>
      <c r="C758" s="44"/>
      <c r="D758" s="44"/>
      <c r="E758" s="44"/>
      <c r="F758" s="44"/>
      <c r="G758" s="44"/>
      <c r="H758" s="44"/>
      <c r="I758" s="44"/>
      <c r="J758" s="44"/>
      <c r="K758" s="44"/>
      <c r="L758" s="44"/>
      <c r="M758" s="44"/>
      <c r="N758" s="44"/>
      <c r="O758" s="44"/>
      <c r="P758" s="44"/>
      <c r="Q758" s="44"/>
      <c r="R758" s="44"/>
      <c r="S758" s="44"/>
      <c r="T758" s="44"/>
      <c r="U758" s="44"/>
      <c r="V758" s="44"/>
      <c r="W758" s="44"/>
      <c r="X758" s="44"/>
      <c r="Y758" s="44"/>
      <c r="Z758" s="44"/>
    </row>
    <row r="759" spans="1:26" ht="12.75" customHeight="1">
      <c r="A759" s="44"/>
      <c r="B759" s="44"/>
      <c r="C759" s="44"/>
      <c r="D759" s="44"/>
      <c r="E759" s="44"/>
      <c r="F759" s="44"/>
      <c r="G759" s="44"/>
      <c r="H759" s="44"/>
      <c r="I759" s="44"/>
      <c r="J759" s="44"/>
      <c r="K759" s="44"/>
      <c r="L759" s="44"/>
      <c r="M759" s="44"/>
      <c r="N759" s="44"/>
      <c r="O759" s="44"/>
      <c r="P759" s="44"/>
      <c r="Q759" s="44"/>
      <c r="R759" s="44"/>
      <c r="S759" s="44"/>
      <c r="T759" s="44"/>
      <c r="U759" s="44"/>
      <c r="V759" s="44"/>
      <c r="W759" s="44"/>
      <c r="X759" s="44"/>
      <c r="Y759" s="44"/>
      <c r="Z759" s="44"/>
    </row>
    <row r="760" spans="1:26" ht="12.75" customHeight="1">
      <c r="A760" s="44"/>
      <c r="B760" s="44"/>
      <c r="C760" s="44"/>
      <c r="D760" s="44"/>
      <c r="E760" s="44"/>
      <c r="F760" s="44"/>
      <c r="G760" s="44"/>
      <c r="H760" s="44"/>
      <c r="I760" s="44"/>
      <c r="J760" s="44"/>
      <c r="K760" s="44"/>
      <c r="L760" s="44"/>
      <c r="M760" s="44"/>
      <c r="N760" s="44"/>
      <c r="O760" s="44"/>
      <c r="P760" s="44"/>
      <c r="Q760" s="44"/>
      <c r="R760" s="44"/>
      <c r="S760" s="44"/>
      <c r="T760" s="44"/>
      <c r="U760" s="44"/>
      <c r="V760" s="44"/>
      <c r="W760" s="44"/>
      <c r="X760" s="44"/>
      <c r="Y760" s="44"/>
      <c r="Z760" s="44"/>
    </row>
    <row r="761" spans="1:26" ht="12.75" customHeight="1">
      <c r="A761" s="44"/>
      <c r="B761" s="44"/>
      <c r="C761" s="44"/>
      <c r="D761" s="44"/>
      <c r="E761" s="44"/>
      <c r="F761" s="44"/>
      <c r="G761" s="44"/>
      <c r="H761" s="44"/>
      <c r="I761" s="44"/>
      <c r="J761" s="44"/>
      <c r="K761" s="44"/>
      <c r="L761" s="44"/>
      <c r="M761" s="44"/>
      <c r="N761" s="44"/>
      <c r="O761" s="44"/>
      <c r="P761" s="44"/>
      <c r="Q761" s="44"/>
      <c r="R761" s="44"/>
      <c r="S761" s="44"/>
      <c r="T761" s="44"/>
      <c r="U761" s="44"/>
      <c r="V761" s="44"/>
      <c r="W761" s="44"/>
      <c r="X761" s="44"/>
      <c r="Y761" s="44"/>
      <c r="Z761" s="44"/>
    </row>
    <row r="762" spans="1:26" ht="12.75" customHeight="1">
      <c r="A762" s="44"/>
      <c r="B762" s="44"/>
      <c r="C762" s="44"/>
      <c r="D762" s="44"/>
      <c r="E762" s="44"/>
      <c r="F762" s="44"/>
      <c r="G762" s="44"/>
      <c r="H762" s="44"/>
      <c r="I762" s="44"/>
      <c r="J762" s="44"/>
      <c r="K762" s="44"/>
      <c r="L762" s="44"/>
      <c r="M762" s="44"/>
      <c r="N762" s="44"/>
      <c r="O762" s="44"/>
      <c r="P762" s="44"/>
      <c r="Q762" s="44"/>
      <c r="R762" s="44"/>
      <c r="S762" s="44"/>
      <c r="T762" s="44"/>
      <c r="U762" s="44"/>
      <c r="V762" s="44"/>
      <c r="W762" s="44"/>
      <c r="X762" s="44"/>
      <c r="Y762" s="44"/>
      <c r="Z762" s="44"/>
    </row>
    <row r="763" spans="1:26" ht="12.75" customHeight="1">
      <c r="A763" s="44"/>
      <c r="B763" s="44"/>
      <c r="C763" s="44"/>
      <c r="D763" s="44"/>
      <c r="E763" s="44"/>
      <c r="F763" s="44"/>
      <c r="G763" s="44"/>
      <c r="H763" s="44"/>
      <c r="I763" s="44"/>
      <c r="J763" s="44"/>
      <c r="K763" s="44"/>
      <c r="L763" s="44"/>
      <c r="M763" s="44"/>
      <c r="N763" s="44"/>
      <c r="O763" s="44"/>
      <c r="P763" s="44"/>
      <c r="Q763" s="44"/>
      <c r="R763" s="44"/>
      <c r="S763" s="44"/>
      <c r="T763" s="44"/>
      <c r="U763" s="44"/>
      <c r="V763" s="44"/>
      <c r="W763" s="44"/>
      <c r="X763" s="44"/>
      <c r="Y763" s="44"/>
      <c r="Z763" s="44"/>
    </row>
    <row r="764" spans="1:26" ht="12.75" customHeight="1">
      <c r="A764" s="44"/>
      <c r="B764" s="44"/>
      <c r="C764" s="44"/>
      <c r="D764" s="44"/>
      <c r="E764" s="44"/>
      <c r="F764" s="44"/>
      <c r="G764" s="44"/>
      <c r="H764" s="44"/>
      <c r="I764" s="44"/>
      <c r="J764" s="44"/>
      <c r="K764" s="44"/>
      <c r="L764" s="44"/>
      <c r="M764" s="44"/>
      <c r="N764" s="44"/>
      <c r="O764" s="44"/>
      <c r="P764" s="44"/>
      <c r="Q764" s="44"/>
      <c r="R764" s="44"/>
      <c r="S764" s="44"/>
      <c r="T764" s="44"/>
      <c r="U764" s="44"/>
      <c r="V764" s="44"/>
      <c r="W764" s="44"/>
      <c r="X764" s="44"/>
      <c r="Y764" s="44"/>
      <c r="Z764" s="44"/>
    </row>
    <row r="765" spans="1:26" ht="12.75" customHeight="1">
      <c r="A765" s="44"/>
      <c r="B765" s="44"/>
      <c r="C765" s="44"/>
      <c r="D765" s="44"/>
      <c r="E765" s="44"/>
      <c r="F765" s="44"/>
      <c r="G765" s="44"/>
      <c r="H765" s="44"/>
      <c r="I765" s="44"/>
      <c r="J765" s="44"/>
      <c r="K765" s="44"/>
      <c r="L765" s="44"/>
      <c r="M765" s="44"/>
      <c r="N765" s="44"/>
      <c r="O765" s="44"/>
      <c r="P765" s="44"/>
      <c r="Q765" s="44"/>
      <c r="R765" s="44"/>
      <c r="S765" s="44"/>
      <c r="T765" s="44"/>
      <c r="U765" s="44"/>
      <c r="V765" s="44"/>
      <c r="W765" s="44"/>
      <c r="X765" s="44"/>
      <c r="Y765" s="44"/>
      <c r="Z765" s="44"/>
    </row>
    <row r="766" spans="1:26" ht="12.75" customHeight="1">
      <c r="A766" s="44"/>
      <c r="B766" s="44"/>
      <c r="C766" s="44"/>
      <c r="D766" s="44"/>
      <c r="E766" s="44"/>
      <c r="F766" s="44"/>
      <c r="G766" s="44"/>
      <c r="H766" s="44"/>
      <c r="I766" s="44"/>
      <c r="J766" s="44"/>
      <c r="K766" s="44"/>
      <c r="L766" s="44"/>
      <c r="M766" s="44"/>
      <c r="N766" s="44"/>
      <c r="O766" s="44"/>
      <c r="P766" s="44"/>
      <c r="Q766" s="44"/>
      <c r="R766" s="44"/>
      <c r="S766" s="44"/>
      <c r="T766" s="44"/>
      <c r="U766" s="44"/>
      <c r="V766" s="44"/>
      <c r="W766" s="44"/>
      <c r="X766" s="44"/>
      <c r="Y766" s="44"/>
      <c r="Z766" s="44"/>
    </row>
    <row r="767" spans="1:26" ht="12.75" customHeight="1">
      <c r="A767" s="44"/>
      <c r="B767" s="44"/>
      <c r="C767" s="44"/>
      <c r="D767" s="44"/>
      <c r="E767" s="44"/>
      <c r="F767" s="44"/>
      <c r="G767" s="44"/>
      <c r="H767" s="44"/>
      <c r="I767" s="44"/>
      <c r="J767" s="44"/>
      <c r="K767" s="44"/>
      <c r="L767" s="44"/>
      <c r="M767" s="44"/>
      <c r="N767" s="44"/>
      <c r="O767" s="44"/>
      <c r="P767" s="44"/>
      <c r="Q767" s="44"/>
      <c r="R767" s="44"/>
      <c r="S767" s="44"/>
      <c r="T767" s="44"/>
      <c r="U767" s="44"/>
      <c r="V767" s="44"/>
      <c r="W767" s="44"/>
      <c r="X767" s="44"/>
      <c r="Y767" s="44"/>
      <c r="Z767" s="44"/>
    </row>
    <row r="768" spans="1:26" ht="12.75" customHeight="1">
      <c r="A768" s="44"/>
      <c r="B768" s="44"/>
      <c r="C768" s="44"/>
      <c r="D768" s="44"/>
      <c r="E768" s="44"/>
      <c r="F768" s="44"/>
      <c r="G768" s="44"/>
      <c r="H768" s="44"/>
      <c r="I768" s="44"/>
      <c r="J768" s="44"/>
      <c r="K768" s="44"/>
      <c r="L768" s="44"/>
      <c r="M768" s="44"/>
      <c r="N768" s="44"/>
      <c r="O768" s="44"/>
      <c r="P768" s="44"/>
      <c r="Q768" s="44"/>
      <c r="R768" s="44"/>
      <c r="S768" s="44"/>
      <c r="T768" s="44"/>
      <c r="U768" s="44"/>
      <c r="V768" s="44"/>
      <c r="W768" s="44"/>
      <c r="X768" s="44"/>
      <c r="Y768" s="44"/>
      <c r="Z768" s="44"/>
    </row>
    <row r="769" spans="1:26" ht="12.75" customHeight="1">
      <c r="A769" s="44"/>
      <c r="B769" s="44"/>
      <c r="C769" s="44"/>
      <c r="D769" s="44"/>
      <c r="E769" s="44"/>
      <c r="F769" s="44"/>
      <c r="G769" s="44"/>
      <c r="H769" s="44"/>
      <c r="I769" s="44"/>
      <c r="J769" s="44"/>
      <c r="K769" s="44"/>
      <c r="L769" s="44"/>
      <c r="M769" s="44"/>
      <c r="N769" s="44"/>
      <c r="O769" s="44"/>
      <c r="P769" s="44"/>
      <c r="Q769" s="44"/>
      <c r="R769" s="44"/>
      <c r="S769" s="44"/>
      <c r="T769" s="44"/>
      <c r="U769" s="44"/>
      <c r="V769" s="44"/>
      <c r="W769" s="44"/>
      <c r="X769" s="44"/>
      <c r="Y769" s="44"/>
      <c r="Z769" s="44"/>
    </row>
    <row r="770" spans="1:26" ht="12.75" customHeight="1">
      <c r="A770" s="44"/>
      <c r="B770" s="44"/>
      <c r="C770" s="44"/>
      <c r="D770" s="44"/>
      <c r="E770" s="44"/>
      <c r="F770" s="44"/>
      <c r="G770" s="44"/>
      <c r="H770" s="44"/>
      <c r="I770" s="44"/>
      <c r="J770" s="44"/>
      <c r="K770" s="44"/>
      <c r="L770" s="44"/>
      <c r="M770" s="44"/>
      <c r="N770" s="44"/>
      <c r="O770" s="44"/>
      <c r="P770" s="44"/>
      <c r="Q770" s="44"/>
      <c r="R770" s="44"/>
      <c r="S770" s="44"/>
      <c r="T770" s="44"/>
      <c r="U770" s="44"/>
      <c r="V770" s="44"/>
      <c r="W770" s="44"/>
      <c r="X770" s="44"/>
      <c r="Y770" s="44"/>
      <c r="Z770" s="44"/>
    </row>
    <row r="771" spans="1:26" ht="12.75" customHeight="1">
      <c r="A771" s="44"/>
      <c r="B771" s="44"/>
      <c r="C771" s="44"/>
      <c r="D771" s="44"/>
      <c r="E771" s="44"/>
      <c r="F771" s="44"/>
      <c r="G771" s="44"/>
      <c r="H771" s="44"/>
      <c r="I771" s="44"/>
      <c r="J771" s="44"/>
      <c r="K771" s="44"/>
      <c r="L771" s="44"/>
      <c r="M771" s="44"/>
      <c r="N771" s="44"/>
      <c r="O771" s="44"/>
      <c r="P771" s="44"/>
      <c r="Q771" s="44"/>
      <c r="R771" s="44"/>
      <c r="S771" s="44"/>
      <c r="T771" s="44"/>
      <c r="U771" s="44"/>
      <c r="V771" s="44"/>
      <c r="W771" s="44"/>
      <c r="X771" s="44"/>
      <c r="Y771" s="44"/>
      <c r="Z771" s="44"/>
    </row>
    <row r="772" spans="1:26" ht="12.75" customHeight="1">
      <c r="A772" s="44"/>
      <c r="B772" s="44"/>
      <c r="C772" s="44"/>
      <c r="D772" s="44"/>
      <c r="E772" s="44"/>
      <c r="F772" s="44"/>
      <c r="G772" s="44"/>
      <c r="H772" s="44"/>
      <c r="I772" s="44"/>
      <c r="J772" s="44"/>
      <c r="K772" s="44"/>
      <c r="L772" s="44"/>
      <c r="M772" s="44"/>
      <c r="N772" s="44"/>
      <c r="O772" s="44"/>
      <c r="P772" s="44"/>
      <c r="Q772" s="44"/>
      <c r="R772" s="44"/>
      <c r="S772" s="44"/>
      <c r="T772" s="44"/>
      <c r="U772" s="44"/>
      <c r="V772" s="44"/>
      <c r="W772" s="44"/>
      <c r="X772" s="44"/>
      <c r="Y772" s="44"/>
      <c r="Z772" s="44"/>
    </row>
    <row r="773" spans="1:26" ht="12.75" customHeight="1">
      <c r="A773" s="44"/>
      <c r="B773" s="44"/>
      <c r="C773" s="44"/>
      <c r="D773" s="44"/>
      <c r="E773" s="44"/>
      <c r="F773" s="44"/>
      <c r="G773" s="44"/>
      <c r="H773" s="44"/>
      <c r="I773" s="44"/>
      <c r="J773" s="44"/>
      <c r="K773" s="44"/>
      <c r="L773" s="44"/>
      <c r="M773" s="44"/>
      <c r="N773" s="44"/>
      <c r="O773" s="44"/>
      <c r="P773" s="44"/>
      <c r="Q773" s="44"/>
      <c r="R773" s="44"/>
      <c r="S773" s="44"/>
      <c r="T773" s="44"/>
      <c r="U773" s="44"/>
      <c r="V773" s="44"/>
      <c r="W773" s="44"/>
      <c r="X773" s="44"/>
      <c r="Y773" s="44"/>
      <c r="Z773" s="44"/>
    </row>
    <row r="774" spans="1:26" ht="12.75" customHeight="1">
      <c r="A774" s="44"/>
      <c r="B774" s="44"/>
      <c r="C774" s="44"/>
      <c r="D774" s="44"/>
      <c r="E774" s="44"/>
      <c r="F774" s="44"/>
      <c r="G774" s="44"/>
      <c r="H774" s="44"/>
      <c r="I774" s="44"/>
      <c r="J774" s="44"/>
      <c r="K774" s="44"/>
      <c r="L774" s="44"/>
      <c r="M774" s="44"/>
      <c r="N774" s="44"/>
      <c r="O774" s="44"/>
      <c r="P774" s="44"/>
      <c r="Q774" s="44"/>
      <c r="R774" s="44"/>
      <c r="S774" s="44"/>
      <c r="T774" s="44"/>
      <c r="U774" s="44"/>
      <c r="V774" s="44"/>
      <c r="W774" s="44"/>
      <c r="X774" s="44"/>
      <c r="Y774" s="44"/>
      <c r="Z774" s="44"/>
    </row>
    <row r="775" spans="1:26" ht="12.75" customHeight="1">
      <c r="A775" s="44"/>
      <c r="B775" s="44"/>
      <c r="C775" s="44"/>
      <c r="D775" s="44"/>
      <c r="E775" s="44"/>
      <c r="F775" s="44"/>
      <c r="G775" s="44"/>
      <c r="H775" s="44"/>
      <c r="I775" s="44"/>
      <c r="J775" s="44"/>
      <c r="K775" s="44"/>
      <c r="L775" s="44"/>
      <c r="M775" s="44"/>
      <c r="N775" s="44"/>
      <c r="O775" s="44"/>
      <c r="P775" s="44"/>
      <c r="Q775" s="44"/>
      <c r="R775" s="44"/>
      <c r="S775" s="44"/>
      <c r="T775" s="44"/>
      <c r="U775" s="44"/>
      <c r="V775" s="44"/>
      <c r="W775" s="44"/>
      <c r="X775" s="44"/>
      <c r="Y775" s="44"/>
      <c r="Z775" s="44"/>
    </row>
    <row r="776" spans="1:26" ht="12.75" customHeight="1">
      <c r="A776" s="44"/>
      <c r="B776" s="44"/>
      <c r="C776" s="44"/>
      <c r="D776" s="44"/>
      <c r="E776" s="44"/>
      <c r="F776" s="44"/>
      <c r="G776" s="44"/>
      <c r="H776" s="44"/>
      <c r="I776" s="44"/>
      <c r="J776" s="44"/>
      <c r="K776" s="44"/>
      <c r="L776" s="44"/>
      <c r="M776" s="44"/>
      <c r="N776" s="44"/>
      <c r="O776" s="44"/>
      <c r="P776" s="44"/>
      <c r="Q776" s="44"/>
      <c r="R776" s="44"/>
      <c r="S776" s="44"/>
      <c r="T776" s="44"/>
      <c r="U776" s="44"/>
      <c r="V776" s="44"/>
      <c r="W776" s="44"/>
      <c r="X776" s="44"/>
      <c r="Y776" s="44"/>
      <c r="Z776" s="44"/>
    </row>
    <row r="777" spans="1:26" ht="12.75" customHeight="1">
      <c r="A777" s="44"/>
      <c r="B777" s="44"/>
      <c r="C777" s="44"/>
      <c r="D777" s="44"/>
      <c r="E777" s="44"/>
      <c r="F777" s="44"/>
      <c r="G777" s="44"/>
      <c r="H777" s="44"/>
      <c r="I777" s="44"/>
      <c r="J777" s="44"/>
      <c r="K777" s="44"/>
      <c r="L777" s="44"/>
      <c r="M777" s="44"/>
      <c r="N777" s="44"/>
      <c r="O777" s="44"/>
      <c r="P777" s="44"/>
      <c r="Q777" s="44"/>
      <c r="R777" s="44"/>
      <c r="S777" s="44"/>
      <c r="T777" s="44"/>
      <c r="U777" s="44"/>
      <c r="V777" s="44"/>
      <c r="W777" s="44"/>
      <c r="X777" s="44"/>
      <c r="Y777" s="44"/>
      <c r="Z777" s="44"/>
    </row>
    <row r="778" spans="1:26" ht="12.75" customHeight="1">
      <c r="A778" s="44"/>
      <c r="B778" s="44"/>
      <c r="C778" s="44"/>
      <c r="D778" s="44"/>
      <c r="E778" s="44"/>
      <c r="F778" s="44"/>
      <c r="G778" s="44"/>
      <c r="H778" s="44"/>
      <c r="I778" s="44"/>
      <c r="J778" s="44"/>
      <c r="K778" s="44"/>
      <c r="L778" s="44"/>
      <c r="M778" s="44"/>
      <c r="N778" s="44"/>
      <c r="O778" s="44"/>
      <c r="P778" s="44"/>
      <c r="Q778" s="44"/>
      <c r="R778" s="44"/>
      <c r="S778" s="44"/>
      <c r="T778" s="44"/>
      <c r="U778" s="44"/>
      <c r="V778" s="44"/>
      <c r="W778" s="44"/>
      <c r="X778" s="44"/>
      <c r="Y778" s="44"/>
      <c r="Z778" s="44"/>
    </row>
    <row r="779" spans="1:26" ht="12.75" customHeight="1">
      <c r="A779" s="44"/>
      <c r="B779" s="44"/>
      <c r="C779" s="44"/>
      <c r="D779" s="44"/>
      <c r="E779" s="44"/>
      <c r="F779" s="44"/>
      <c r="G779" s="44"/>
      <c r="H779" s="44"/>
      <c r="I779" s="44"/>
      <c r="J779" s="44"/>
      <c r="K779" s="44"/>
      <c r="L779" s="44"/>
      <c r="M779" s="44"/>
      <c r="N779" s="44"/>
      <c r="O779" s="44"/>
      <c r="P779" s="44"/>
      <c r="Q779" s="44"/>
      <c r="R779" s="44"/>
      <c r="S779" s="44"/>
      <c r="T779" s="44"/>
      <c r="U779" s="44"/>
      <c r="V779" s="44"/>
      <c r="W779" s="44"/>
      <c r="X779" s="44"/>
      <c r="Y779" s="44"/>
      <c r="Z779" s="44"/>
    </row>
    <row r="780" spans="1:26" ht="12.75" customHeight="1">
      <c r="A780" s="44"/>
      <c r="B780" s="44"/>
      <c r="C780" s="44"/>
      <c r="D780" s="44"/>
      <c r="E780" s="44"/>
      <c r="F780" s="44"/>
      <c r="G780" s="44"/>
      <c r="H780" s="44"/>
      <c r="I780" s="44"/>
      <c r="J780" s="44"/>
      <c r="K780" s="44"/>
      <c r="L780" s="44"/>
      <c r="M780" s="44"/>
      <c r="N780" s="44"/>
      <c r="O780" s="44"/>
      <c r="P780" s="44"/>
      <c r="Q780" s="44"/>
      <c r="R780" s="44"/>
      <c r="S780" s="44"/>
      <c r="T780" s="44"/>
      <c r="U780" s="44"/>
      <c r="V780" s="44"/>
      <c r="W780" s="44"/>
      <c r="X780" s="44"/>
      <c r="Y780" s="44"/>
      <c r="Z780" s="44"/>
    </row>
    <row r="781" spans="1:26" ht="12.75" customHeight="1">
      <c r="A781" s="44"/>
      <c r="B781" s="44"/>
      <c r="C781" s="44"/>
      <c r="D781" s="44"/>
      <c r="E781" s="44"/>
      <c r="F781" s="44"/>
      <c r="G781" s="44"/>
      <c r="H781" s="44"/>
      <c r="I781" s="44"/>
      <c r="J781" s="44"/>
      <c r="K781" s="44"/>
      <c r="L781" s="44"/>
      <c r="M781" s="44"/>
      <c r="N781" s="44"/>
      <c r="O781" s="44"/>
      <c r="P781" s="44"/>
      <c r="Q781" s="44"/>
      <c r="R781" s="44"/>
      <c r="S781" s="44"/>
      <c r="T781" s="44"/>
      <c r="U781" s="44"/>
      <c r="V781" s="44"/>
      <c r="W781" s="44"/>
      <c r="X781" s="44"/>
      <c r="Y781" s="44"/>
      <c r="Z781" s="44"/>
    </row>
    <row r="782" spans="1:26" ht="12.75" customHeight="1">
      <c r="A782" s="44"/>
      <c r="B782" s="44"/>
      <c r="C782" s="44"/>
      <c r="D782" s="44"/>
      <c r="E782" s="44"/>
      <c r="F782" s="44"/>
      <c r="G782" s="44"/>
      <c r="H782" s="44"/>
      <c r="I782" s="44"/>
      <c r="J782" s="44"/>
      <c r="K782" s="44"/>
      <c r="L782" s="44"/>
      <c r="M782" s="44"/>
      <c r="N782" s="44"/>
      <c r="O782" s="44"/>
      <c r="P782" s="44"/>
      <c r="Q782" s="44"/>
      <c r="R782" s="44"/>
      <c r="S782" s="44"/>
      <c r="T782" s="44"/>
      <c r="U782" s="44"/>
      <c r="V782" s="44"/>
      <c r="W782" s="44"/>
      <c r="X782" s="44"/>
      <c r="Y782" s="44"/>
      <c r="Z782" s="44"/>
    </row>
    <row r="783" spans="1:26" ht="12.75" customHeight="1">
      <c r="A783" s="44"/>
      <c r="B783" s="44"/>
      <c r="C783" s="44"/>
      <c r="D783" s="44"/>
      <c r="E783" s="44"/>
      <c r="F783" s="44"/>
      <c r="G783" s="44"/>
      <c r="H783" s="44"/>
      <c r="I783" s="44"/>
      <c r="J783" s="44"/>
      <c r="K783" s="44"/>
      <c r="L783" s="44"/>
      <c r="M783" s="44"/>
      <c r="N783" s="44"/>
      <c r="O783" s="44"/>
      <c r="P783" s="44"/>
      <c r="Q783" s="44"/>
      <c r="R783" s="44"/>
      <c r="S783" s="44"/>
      <c r="T783" s="44"/>
      <c r="U783" s="44"/>
      <c r="V783" s="44"/>
      <c r="W783" s="44"/>
      <c r="X783" s="44"/>
      <c r="Y783" s="44"/>
      <c r="Z783" s="44"/>
    </row>
    <row r="784" spans="1:26" ht="12.75" customHeight="1">
      <c r="A784" s="44"/>
      <c r="B784" s="44"/>
      <c r="C784" s="44"/>
      <c r="D784" s="44"/>
      <c r="E784" s="44"/>
      <c r="F784" s="44"/>
      <c r="G784" s="44"/>
      <c r="H784" s="44"/>
      <c r="I784" s="44"/>
      <c r="J784" s="44"/>
      <c r="K784" s="44"/>
      <c r="L784" s="44"/>
      <c r="M784" s="44"/>
      <c r="N784" s="44"/>
      <c r="O784" s="44"/>
      <c r="P784" s="44"/>
      <c r="Q784" s="44"/>
      <c r="R784" s="44"/>
      <c r="S784" s="44"/>
      <c r="T784" s="44"/>
      <c r="U784" s="44"/>
      <c r="V784" s="44"/>
      <c r="W784" s="44"/>
      <c r="X784" s="44"/>
      <c r="Y784" s="44"/>
      <c r="Z784" s="44"/>
    </row>
    <row r="785" spans="1:26" ht="12.75" customHeight="1">
      <c r="A785" s="44"/>
      <c r="B785" s="44"/>
      <c r="C785" s="44"/>
      <c r="D785" s="44"/>
      <c r="E785" s="44"/>
      <c r="F785" s="44"/>
      <c r="G785" s="44"/>
      <c r="H785" s="44"/>
      <c r="I785" s="44"/>
      <c r="J785" s="44"/>
      <c r="K785" s="44"/>
      <c r="L785" s="44"/>
      <c r="M785" s="44"/>
      <c r="N785" s="44"/>
      <c r="O785" s="44"/>
      <c r="P785" s="44"/>
      <c r="Q785" s="44"/>
      <c r="R785" s="44"/>
      <c r="S785" s="44"/>
      <c r="T785" s="44"/>
      <c r="U785" s="44"/>
      <c r="V785" s="44"/>
      <c r="W785" s="44"/>
      <c r="X785" s="44"/>
      <c r="Y785" s="44"/>
      <c r="Z785" s="44"/>
    </row>
    <row r="786" spans="1:26" ht="12.75" customHeight="1">
      <c r="A786" s="44"/>
      <c r="B786" s="44"/>
      <c r="C786" s="44"/>
      <c r="D786" s="44"/>
      <c r="E786" s="44"/>
      <c r="F786" s="44"/>
      <c r="G786" s="44"/>
      <c r="H786" s="44"/>
      <c r="I786" s="44"/>
      <c r="J786" s="44"/>
      <c r="K786" s="44"/>
      <c r="L786" s="44"/>
      <c r="M786" s="44"/>
      <c r="N786" s="44"/>
      <c r="O786" s="44"/>
      <c r="P786" s="44"/>
      <c r="Q786" s="44"/>
      <c r="R786" s="44"/>
      <c r="S786" s="44"/>
      <c r="T786" s="44"/>
      <c r="U786" s="44"/>
      <c r="V786" s="44"/>
      <c r="W786" s="44"/>
      <c r="X786" s="44"/>
      <c r="Y786" s="44"/>
      <c r="Z786" s="44"/>
    </row>
    <row r="787" spans="1:26" ht="12.75" customHeight="1">
      <c r="A787" s="44"/>
      <c r="B787" s="44"/>
      <c r="C787" s="44"/>
      <c r="D787" s="44"/>
      <c r="E787" s="44"/>
      <c r="F787" s="44"/>
      <c r="G787" s="44"/>
      <c r="H787" s="44"/>
      <c r="I787" s="44"/>
      <c r="J787" s="44"/>
      <c r="K787" s="44"/>
      <c r="L787" s="44"/>
      <c r="M787" s="44"/>
      <c r="N787" s="44"/>
      <c r="O787" s="44"/>
      <c r="P787" s="44"/>
      <c r="Q787" s="44"/>
      <c r="R787" s="44"/>
      <c r="S787" s="44"/>
      <c r="T787" s="44"/>
      <c r="U787" s="44"/>
      <c r="V787" s="44"/>
      <c r="W787" s="44"/>
      <c r="X787" s="44"/>
      <c r="Y787" s="44"/>
      <c r="Z787" s="44"/>
    </row>
    <row r="788" spans="1:26" ht="12.75" customHeight="1">
      <c r="A788" s="44"/>
      <c r="B788" s="44"/>
      <c r="C788" s="44"/>
      <c r="D788" s="44"/>
      <c r="E788" s="44"/>
      <c r="F788" s="44"/>
      <c r="G788" s="44"/>
      <c r="H788" s="44"/>
      <c r="I788" s="44"/>
      <c r="J788" s="44"/>
      <c r="K788" s="44"/>
      <c r="L788" s="44"/>
      <c r="M788" s="44"/>
      <c r="N788" s="44"/>
      <c r="O788" s="44"/>
      <c r="P788" s="44"/>
      <c r="Q788" s="44"/>
      <c r="R788" s="44"/>
      <c r="S788" s="44"/>
      <c r="T788" s="44"/>
      <c r="U788" s="44"/>
      <c r="V788" s="44"/>
      <c r="W788" s="44"/>
      <c r="X788" s="44"/>
      <c r="Y788" s="44"/>
      <c r="Z788" s="44"/>
    </row>
    <row r="789" spans="1:26" ht="12.75" customHeight="1">
      <c r="A789" s="44"/>
      <c r="B789" s="44"/>
      <c r="C789" s="44"/>
      <c r="D789" s="44"/>
      <c r="E789" s="44"/>
      <c r="F789" s="44"/>
      <c r="G789" s="44"/>
      <c r="H789" s="44"/>
      <c r="I789" s="44"/>
      <c r="J789" s="44"/>
      <c r="K789" s="44"/>
      <c r="L789" s="44"/>
      <c r="M789" s="44"/>
      <c r="N789" s="44"/>
      <c r="O789" s="44"/>
      <c r="P789" s="44"/>
      <c r="Q789" s="44"/>
      <c r="R789" s="44"/>
      <c r="S789" s="44"/>
      <c r="T789" s="44"/>
      <c r="U789" s="44"/>
      <c r="V789" s="44"/>
      <c r="W789" s="44"/>
      <c r="X789" s="44"/>
      <c r="Y789" s="44"/>
      <c r="Z789" s="44"/>
    </row>
    <row r="790" spans="1:26" ht="12.75" customHeight="1">
      <c r="A790" s="44"/>
      <c r="B790" s="44"/>
      <c r="C790" s="44"/>
      <c r="D790" s="44"/>
      <c r="E790" s="44"/>
      <c r="F790" s="44"/>
      <c r="G790" s="44"/>
      <c r="H790" s="44"/>
      <c r="I790" s="44"/>
      <c r="J790" s="44"/>
      <c r="K790" s="44"/>
      <c r="L790" s="44"/>
      <c r="M790" s="44"/>
      <c r="N790" s="44"/>
      <c r="O790" s="44"/>
      <c r="P790" s="44"/>
      <c r="Q790" s="44"/>
      <c r="R790" s="44"/>
      <c r="S790" s="44"/>
      <c r="T790" s="44"/>
      <c r="U790" s="44"/>
      <c r="V790" s="44"/>
      <c r="W790" s="44"/>
      <c r="X790" s="44"/>
      <c r="Y790" s="44"/>
      <c r="Z790" s="44"/>
    </row>
    <row r="791" spans="1:26" ht="12.75" customHeight="1">
      <c r="A791" s="44"/>
      <c r="B791" s="44"/>
      <c r="C791" s="44"/>
      <c r="D791" s="44"/>
      <c r="E791" s="44"/>
      <c r="F791" s="44"/>
      <c r="G791" s="44"/>
      <c r="H791" s="44"/>
      <c r="I791" s="44"/>
      <c r="J791" s="44"/>
      <c r="K791" s="44"/>
      <c r="L791" s="44"/>
      <c r="M791" s="44"/>
      <c r="N791" s="44"/>
      <c r="O791" s="44"/>
      <c r="P791" s="44"/>
      <c r="Q791" s="44"/>
      <c r="R791" s="44"/>
      <c r="S791" s="44"/>
      <c r="T791" s="44"/>
      <c r="U791" s="44"/>
      <c r="V791" s="44"/>
      <c r="W791" s="44"/>
      <c r="X791" s="44"/>
      <c r="Y791" s="44"/>
      <c r="Z791" s="44"/>
    </row>
    <row r="792" spans="1:26" ht="12.75" customHeight="1">
      <c r="A792" s="44"/>
      <c r="B792" s="44"/>
      <c r="C792" s="44"/>
      <c r="D792" s="44"/>
      <c r="E792" s="44"/>
      <c r="F792" s="44"/>
      <c r="G792" s="44"/>
      <c r="H792" s="44"/>
      <c r="I792" s="44"/>
      <c r="J792" s="44"/>
      <c r="K792" s="44"/>
      <c r="L792" s="44"/>
      <c r="M792" s="44"/>
      <c r="N792" s="44"/>
      <c r="O792" s="44"/>
      <c r="P792" s="44"/>
      <c r="Q792" s="44"/>
      <c r="R792" s="44"/>
      <c r="S792" s="44"/>
      <c r="T792" s="44"/>
      <c r="U792" s="44"/>
      <c r="V792" s="44"/>
      <c r="W792" s="44"/>
      <c r="X792" s="44"/>
      <c r="Y792" s="44"/>
      <c r="Z792" s="44"/>
    </row>
    <row r="793" spans="1:26" ht="12.75" customHeight="1">
      <c r="A793" s="44"/>
      <c r="B793" s="44"/>
      <c r="C793" s="44"/>
      <c r="D793" s="44"/>
      <c r="E793" s="44"/>
      <c r="F793" s="44"/>
      <c r="G793" s="44"/>
      <c r="H793" s="44"/>
      <c r="I793" s="44"/>
      <c r="J793" s="44"/>
      <c r="K793" s="44"/>
      <c r="L793" s="44"/>
      <c r="M793" s="44"/>
      <c r="N793" s="44"/>
      <c r="O793" s="44"/>
      <c r="P793" s="44"/>
      <c r="Q793" s="44"/>
      <c r="R793" s="44"/>
      <c r="S793" s="44"/>
      <c r="T793" s="44"/>
      <c r="U793" s="44"/>
      <c r="V793" s="44"/>
      <c r="W793" s="44"/>
      <c r="X793" s="44"/>
      <c r="Y793" s="44"/>
      <c r="Z793" s="44"/>
    </row>
    <row r="794" spans="1:26" ht="12.75" customHeight="1">
      <c r="A794" s="44"/>
      <c r="B794" s="44"/>
      <c r="C794" s="44"/>
      <c r="D794" s="44"/>
      <c r="E794" s="44"/>
      <c r="F794" s="44"/>
      <c r="G794" s="44"/>
      <c r="H794" s="44"/>
      <c r="I794" s="44"/>
      <c r="J794" s="44"/>
      <c r="K794" s="44"/>
      <c r="L794" s="44"/>
      <c r="M794" s="44"/>
      <c r="N794" s="44"/>
      <c r="O794" s="44"/>
      <c r="P794" s="44"/>
      <c r="Q794" s="44"/>
      <c r="R794" s="44"/>
      <c r="S794" s="44"/>
      <c r="T794" s="44"/>
      <c r="U794" s="44"/>
      <c r="V794" s="44"/>
      <c r="W794" s="44"/>
      <c r="X794" s="44"/>
      <c r="Y794" s="44"/>
      <c r="Z794" s="44"/>
    </row>
    <row r="795" spans="1:26" ht="12.75" customHeight="1">
      <c r="A795" s="44"/>
      <c r="B795" s="44"/>
      <c r="C795" s="44"/>
      <c r="D795" s="44"/>
      <c r="E795" s="44"/>
      <c r="F795" s="44"/>
      <c r="G795" s="44"/>
      <c r="H795" s="44"/>
      <c r="I795" s="44"/>
      <c r="J795" s="44"/>
      <c r="K795" s="44"/>
      <c r="L795" s="44"/>
      <c r="M795" s="44"/>
      <c r="N795" s="44"/>
      <c r="O795" s="44"/>
      <c r="P795" s="44"/>
      <c r="Q795" s="44"/>
      <c r="R795" s="44"/>
      <c r="S795" s="44"/>
      <c r="T795" s="44"/>
      <c r="U795" s="44"/>
      <c r="V795" s="44"/>
      <c r="W795" s="44"/>
      <c r="X795" s="44"/>
      <c r="Y795" s="44"/>
      <c r="Z795" s="44"/>
    </row>
    <row r="796" spans="1:26" ht="12.75" customHeight="1">
      <c r="A796" s="44"/>
      <c r="B796" s="44"/>
      <c r="C796" s="44"/>
      <c r="D796" s="44"/>
      <c r="E796" s="44"/>
      <c r="F796" s="44"/>
      <c r="G796" s="44"/>
      <c r="H796" s="44"/>
      <c r="I796" s="44"/>
      <c r="J796" s="44"/>
      <c r="K796" s="44"/>
      <c r="L796" s="44"/>
      <c r="M796" s="44"/>
      <c r="N796" s="44"/>
      <c r="O796" s="44"/>
      <c r="P796" s="44"/>
      <c r="Q796" s="44"/>
      <c r="R796" s="44"/>
      <c r="S796" s="44"/>
      <c r="T796" s="44"/>
      <c r="U796" s="44"/>
      <c r="V796" s="44"/>
      <c r="W796" s="44"/>
      <c r="X796" s="44"/>
      <c r="Y796" s="44"/>
      <c r="Z796" s="44"/>
    </row>
    <row r="797" spans="1:26" ht="12.75" customHeight="1">
      <c r="A797" s="44"/>
      <c r="B797" s="44"/>
      <c r="C797" s="44"/>
      <c r="D797" s="44"/>
      <c r="E797" s="44"/>
      <c r="F797" s="44"/>
      <c r="G797" s="44"/>
      <c r="H797" s="44"/>
      <c r="I797" s="44"/>
      <c r="J797" s="44"/>
      <c r="K797" s="44"/>
      <c r="L797" s="44"/>
      <c r="M797" s="44"/>
      <c r="N797" s="44"/>
      <c r="O797" s="44"/>
      <c r="P797" s="44"/>
      <c r="Q797" s="44"/>
      <c r="R797" s="44"/>
      <c r="S797" s="44"/>
      <c r="T797" s="44"/>
      <c r="U797" s="44"/>
      <c r="V797" s="44"/>
      <c r="W797" s="44"/>
      <c r="X797" s="44"/>
      <c r="Y797" s="44"/>
      <c r="Z797" s="44"/>
    </row>
    <row r="798" spans="1:26" ht="12.75" customHeight="1">
      <c r="A798" s="44"/>
      <c r="B798" s="44"/>
      <c r="C798" s="44"/>
      <c r="D798" s="44"/>
      <c r="E798" s="44"/>
      <c r="F798" s="44"/>
      <c r="G798" s="44"/>
      <c r="H798" s="44"/>
      <c r="I798" s="44"/>
      <c r="J798" s="44"/>
      <c r="K798" s="44"/>
      <c r="L798" s="44"/>
      <c r="M798" s="44"/>
      <c r="N798" s="44"/>
      <c r="O798" s="44"/>
      <c r="P798" s="44"/>
      <c r="Q798" s="44"/>
      <c r="R798" s="44"/>
      <c r="S798" s="44"/>
      <c r="T798" s="44"/>
      <c r="U798" s="44"/>
      <c r="V798" s="44"/>
      <c r="W798" s="44"/>
      <c r="X798" s="44"/>
      <c r="Y798" s="44"/>
      <c r="Z798" s="44"/>
    </row>
    <row r="799" spans="1:26" ht="12.75" customHeight="1">
      <c r="A799" s="44"/>
      <c r="B799" s="44"/>
      <c r="C799" s="44"/>
      <c r="D799" s="44"/>
      <c r="E799" s="44"/>
      <c r="F799" s="44"/>
      <c r="G799" s="44"/>
      <c r="H799" s="44"/>
      <c r="I799" s="44"/>
      <c r="J799" s="44"/>
      <c r="K799" s="44"/>
      <c r="L799" s="44"/>
      <c r="M799" s="44"/>
      <c r="N799" s="44"/>
      <c r="O799" s="44"/>
      <c r="P799" s="44"/>
      <c r="Q799" s="44"/>
      <c r="R799" s="44"/>
      <c r="S799" s="44"/>
      <c r="T799" s="44"/>
      <c r="U799" s="44"/>
      <c r="V799" s="44"/>
      <c r="W799" s="44"/>
      <c r="X799" s="44"/>
      <c r="Y799" s="44"/>
      <c r="Z799" s="44"/>
    </row>
    <row r="800" spans="1:26" ht="12.75" customHeight="1">
      <c r="A800" s="44"/>
      <c r="B800" s="44"/>
      <c r="C800" s="44"/>
      <c r="D800" s="44"/>
      <c r="E800" s="44"/>
      <c r="F800" s="44"/>
      <c r="G800" s="44"/>
      <c r="H800" s="44"/>
      <c r="I800" s="44"/>
      <c r="J800" s="44"/>
      <c r="K800" s="44"/>
      <c r="L800" s="44"/>
      <c r="M800" s="44"/>
      <c r="N800" s="44"/>
      <c r="O800" s="44"/>
      <c r="P800" s="44"/>
      <c r="Q800" s="44"/>
      <c r="R800" s="44"/>
      <c r="S800" s="44"/>
      <c r="T800" s="44"/>
      <c r="U800" s="44"/>
      <c r="V800" s="44"/>
      <c r="W800" s="44"/>
      <c r="X800" s="44"/>
      <c r="Y800" s="44"/>
      <c r="Z800" s="44"/>
    </row>
    <row r="801" spans="1:26" ht="12.75" customHeight="1">
      <c r="A801" s="44"/>
      <c r="B801" s="44"/>
      <c r="C801" s="44"/>
      <c r="D801" s="44"/>
      <c r="E801" s="44"/>
      <c r="F801" s="44"/>
      <c r="G801" s="44"/>
      <c r="H801" s="44"/>
      <c r="I801" s="44"/>
      <c r="J801" s="44"/>
      <c r="K801" s="44"/>
      <c r="L801" s="44"/>
      <c r="M801" s="44"/>
      <c r="N801" s="44"/>
      <c r="O801" s="44"/>
      <c r="P801" s="44"/>
      <c r="Q801" s="44"/>
      <c r="R801" s="44"/>
      <c r="S801" s="44"/>
      <c r="T801" s="44"/>
      <c r="U801" s="44"/>
      <c r="V801" s="44"/>
      <c r="W801" s="44"/>
      <c r="X801" s="44"/>
      <c r="Y801" s="44"/>
      <c r="Z801" s="44"/>
    </row>
    <row r="802" spans="1:26" ht="12.75" customHeight="1">
      <c r="A802" s="44"/>
      <c r="B802" s="44"/>
      <c r="C802" s="44"/>
      <c r="D802" s="44"/>
      <c r="E802" s="44"/>
      <c r="F802" s="44"/>
      <c r="G802" s="44"/>
      <c r="H802" s="44"/>
      <c r="I802" s="44"/>
      <c r="J802" s="44"/>
      <c r="K802" s="44"/>
      <c r="L802" s="44"/>
      <c r="M802" s="44"/>
      <c r="N802" s="44"/>
      <c r="O802" s="44"/>
      <c r="P802" s="44"/>
      <c r="Q802" s="44"/>
      <c r="R802" s="44"/>
      <c r="S802" s="44"/>
      <c r="T802" s="44"/>
      <c r="U802" s="44"/>
      <c r="V802" s="44"/>
      <c r="W802" s="44"/>
      <c r="X802" s="44"/>
      <c r="Y802" s="44"/>
      <c r="Z802" s="44"/>
    </row>
    <row r="803" spans="1:26" ht="12.75" customHeight="1">
      <c r="A803" s="44"/>
      <c r="B803" s="44"/>
      <c r="C803" s="44"/>
      <c r="D803" s="44"/>
      <c r="E803" s="44"/>
      <c r="F803" s="44"/>
      <c r="G803" s="44"/>
      <c r="H803" s="44"/>
      <c r="I803" s="44"/>
      <c r="J803" s="44"/>
      <c r="K803" s="44"/>
      <c r="L803" s="44"/>
      <c r="M803" s="44"/>
      <c r="N803" s="44"/>
      <c r="O803" s="44"/>
      <c r="P803" s="44"/>
      <c r="Q803" s="44"/>
      <c r="R803" s="44"/>
      <c r="S803" s="44"/>
      <c r="T803" s="44"/>
      <c r="U803" s="44"/>
      <c r="V803" s="44"/>
      <c r="W803" s="44"/>
      <c r="X803" s="44"/>
      <c r="Y803" s="44"/>
      <c r="Z803" s="44"/>
    </row>
    <row r="804" spans="1:26" ht="12.75" customHeight="1">
      <c r="A804" s="44"/>
      <c r="B804" s="44"/>
      <c r="C804" s="44"/>
      <c r="D804" s="44"/>
      <c r="E804" s="44"/>
      <c r="F804" s="44"/>
      <c r="G804" s="44"/>
      <c r="H804" s="44"/>
      <c r="I804" s="44"/>
      <c r="J804" s="44"/>
      <c r="K804" s="44"/>
      <c r="L804" s="44"/>
      <c r="M804" s="44"/>
      <c r="N804" s="44"/>
      <c r="O804" s="44"/>
      <c r="P804" s="44"/>
      <c r="Q804" s="44"/>
      <c r="R804" s="44"/>
      <c r="S804" s="44"/>
      <c r="T804" s="44"/>
      <c r="U804" s="44"/>
      <c r="V804" s="44"/>
      <c r="W804" s="44"/>
      <c r="X804" s="44"/>
      <c r="Y804" s="44"/>
      <c r="Z804" s="44"/>
    </row>
    <row r="805" spans="1:26" ht="12.75" customHeight="1">
      <c r="A805" s="44"/>
      <c r="B805" s="44"/>
      <c r="C805" s="44"/>
      <c r="D805" s="44"/>
      <c r="E805" s="44"/>
      <c r="F805" s="44"/>
      <c r="G805" s="44"/>
      <c r="H805" s="44"/>
      <c r="I805" s="44"/>
      <c r="J805" s="44"/>
      <c r="K805" s="44"/>
      <c r="L805" s="44"/>
      <c r="M805" s="44"/>
      <c r="N805" s="44"/>
      <c r="O805" s="44"/>
      <c r="P805" s="44"/>
      <c r="Q805" s="44"/>
      <c r="R805" s="44"/>
      <c r="S805" s="44"/>
      <c r="T805" s="44"/>
      <c r="U805" s="44"/>
      <c r="V805" s="44"/>
      <c r="W805" s="44"/>
      <c r="X805" s="44"/>
      <c r="Y805" s="44"/>
      <c r="Z805" s="44"/>
    </row>
    <row r="806" spans="1:26" ht="12.75" customHeight="1">
      <c r="A806" s="44"/>
      <c r="B806" s="44"/>
      <c r="C806" s="44"/>
      <c r="D806" s="44"/>
      <c r="E806" s="44"/>
      <c r="F806" s="44"/>
      <c r="G806" s="44"/>
      <c r="H806" s="44"/>
      <c r="I806" s="44"/>
      <c r="J806" s="44"/>
      <c r="K806" s="44"/>
      <c r="L806" s="44"/>
      <c r="M806" s="44"/>
      <c r="N806" s="44"/>
      <c r="O806" s="44"/>
      <c r="P806" s="44"/>
      <c r="Q806" s="44"/>
      <c r="R806" s="44"/>
      <c r="S806" s="44"/>
      <c r="T806" s="44"/>
      <c r="U806" s="44"/>
      <c r="V806" s="44"/>
      <c r="W806" s="44"/>
      <c r="X806" s="44"/>
      <c r="Y806" s="44"/>
      <c r="Z806" s="44"/>
    </row>
    <row r="807" spans="1:26" ht="12.75" customHeight="1">
      <c r="A807" s="44"/>
      <c r="B807" s="44"/>
      <c r="C807" s="44"/>
      <c r="D807" s="44"/>
      <c r="E807" s="44"/>
      <c r="F807" s="44"/>
      <c r="G807" s="44"/>
      <c r="H807" s="44"/>
      <c r="I807" s="44"/>
      <c r="J807" s="44"/>
      <c r="K807" s="44"/>
      <c r="L807" s="44"/>
      <c r="M807" s="44"/>
      <c r="N807" s="44"/>
      <c r="O807" s="44"/>
      <c r="P807" s="44"/>
      <c r="Q807" s="44"/>
      <c r="R807" s="44"/>
      <c r="S807" s="44"/>
      <c r="T807" s="44"/>
      <c r="U807" s="44"/>
      <c r="V807" s="44"/>
      <c r="W807" s="44"/>
      <c r="X807" s="44"/>
      <c r="Y807" s="44"/>
      <c r="Z807" s="44"/>
    </row>
    <row r="808" spans="1:26" ht="12.75" customHeight="1">
      <c r="A808" s="44"/>
      <c r="B808" s="44"/>
      <c r="C808" s="44"/>
      <c r="D808" s="44"/>
      <c r="E808" s="44"/>
      <c r="F808" s="44"/>
      <c r="G808" s="44"/>
      <c r="H808" s="44"/>
      <c r="I808" s="44"/>
      <c r="J808" s="44"/>
      <c r="K808" s="44"/>
      <c r="L808" s="44"/>
      <c r="M808" s="44"/>
      <c r="N808" s="44"/>
      <c r="O808" s="44"/>
      <c r="P808" s="44"/>
      <c r="Q808" s="44"/>
      <c r="R808" s="44"/>
      <c r="S808" s="44"/>
      <c r="T808" s="44"/>
      <c r="U808" s="44"/>
      <c r="V808" s="44"/>
      <c r="W808" s="44"/>
      <c r="X808" s="44"/>
      <c r="Y808" s="44"/>
      <c r="Z808" s="44"/>
    </row>
    <row r="809" spans="1:26" ht="12.75" customHeight="1">
      <c r="A809" s="44"/>
      <c r="B809" s="44"/>
      <c r="C809" s="44"/>
      <c r="D809" s="44"/>
      <c r="E809" s="44"/>
      <c r="F809" s="44"/>
      <c r="G809" s="44"/>
      <c r="H809" s="44"/>
      <c r="I809" s="44"/>
      <c r="J809" s="44"/>
      <c r="K809" s="44"/>
      <c r="L809" s="44"/>
      <c r="M809" s="44"/>
      <c r="N809" s="44"/>
      <c r="O809" s="44"/>
      <c r="P809" s="44"/>
      <c r="Q809" s="44"/>
      <c r="R809" s="44"/>
      <c r="S809" s="44"/>
      <c r="T809" s="44"/>
      <c r="U809" s="44"/>
      <c r="V809" s="44"/>
      <c r="W809" s="44"/>
      <c r="X809" s="44"/>
      <c r="Y809" s="44"/>
      <c r="Z809" s="44"/>
    </row>
    <row r="810" spans="1:26" ht="12.75" customHeight="1">
      <c r="A810" s="44"/>
      <c r="B810" s="44"/>
      <c r="C810" s="44"/>
      <c r="D810" s="44"/>
      <c r="E810" s="44"/>
      <c r="F810" s="44"/>
      <c r="G810" s="44"/>
      <c r="H810" s="44"/>
      <c r="I810" s="44"/>
      <c r="J810" s="44"/>
      <c r="K810" s="44"/>
      <c r="L810" s="44"/>
      <c r="M810" s="44"/>
      <c r="N810" s="44"/>
      <c r="O810" s="44"/>
      <c r="P810" s="44"/>
      <c r="Q810" s="44"/>
      <c r="R810" s="44"/>
      <c r="S810" s="44"/>
      <c r="T810" s="44"/>
      <c r="U810" s="44"/>
      <c r="V810" s="44"/>
      <c r="W810" s="44"/>
      <c r="X810" s="44"/>
      <c r="Y810" s="44"/>
      <c r="Z810" s="44"/>
    </row>
    <row r="811" spans="1:26" ht="12.75" customHeight="1">
      <c r="A811" s="44"/>
      <c r="B811" s="44"/>
      <c r="C811" s="44"/>
      <c r="D811" s="44"/>
      <c r="E811" s="44"/>
      <c r="F811" s="44"/>
      <c r="G811" s="44"/>
      <c r="H811" s="44"/>
      <c r="I811" s="44"/>
      <c r="J811" s="44"/>
      <c r="K811" s="44"/>
      <c r="L811" s="44"/>
      <c r="M811" s="44"/>
      <c r="N811" s="44"/>
      <c r="O811" s="44"/>
      <c r="P811" s="44"/>
      <c r="Q811" s="44"/>
      <c r="R811" s="44"/>
      <c r="S811" s="44"/>
      <c r="T811" s="44"/>
      <c r="U811" s="44"/>
      <c r="V811" s="44"/>
      <c r="W811" s="44"/>
      <c r="X811" s="44"/>
      <c r="Y811" s="44"/>
      <c r="Z811" s="44"/>
    </row>
    <row r="812" spans="1:26" ht="12.75" customHeight="1">
      <c r="A812" s="44"/>
      <c r="B812" s="44"/>
      <c r="C812" s="44"/>
      <c r="D812" s="44"/>
      <c r="E812" s="44"/>
      <c r="F812" s="44"/>
      <c r="G812" s="44"/>
      <c r="H812" s="44"/>
      <c r="I812" s="44"/>
      <c r="J812" s="44"/>
      <c r="K812" s="44"/>
      <c r="L812" s="44"/>
      <c r="M812" s="44"/>
      <c r="N812" s="44"/>
      <c r="O812" s="44"/>
      <c r="P812" s="44"/>
      <c r="Q812" s="44"/>
      <c r="R812" s="44"/>
      <c r="S812" s="44"/>
      <c r="T812" s="44"/>
      <c r="U812" s="44"/>
      <c r="V812" s="44"/>
      <c r="W812" s="44"/>
      <c r="X812" s="44"/>
      <c r="Y812" s="44"/>
      <c r="Z812" s="44"/>
    </row>
    <row r="813" spans="1:26" ht="12.75" customHeight="1">
      <c r="A813" s="44"/>
      <c r="B813" s="44"/>
      <c r="C813" s="44"/>
      <c r="D813" s="44"/>
      <c r="E813" s="44"/>
      <c r="F813" s="44"/>
      <c r="G813" s="44"/>
      <c r="H813" s="44"/>
      <c r="I813" s="44"/>
      <c r="J813" s="44"/>
      <c r="K813" s="44"/>
      <c r="L813" s="44"/>
      <c r="M813" s="44"/>
      <c r="N813" s="44"/>
      <c r="O813" s="44"/>
      <c r="P813" s="44"/>
      <c r="Q813" s="44"/>
      <c r="R813" s="44"/>
      <c r="S813" s="44"/>
      <c r="T813" s="44"/>
      <c r="U813" s="44"/>
      <c r="V813" s="44"/>
      <c r="W813" s="44"/>
      <c r="X813" s="44"/>
      <c r="Y813" s="44"/>
      <c r="Z813" s="44"/>
    </row>
    <row r="814" spans="1:26" ht="12.75" customHeight="1">
      <c r="A814" s="44"/>
      <c r="B814" s="44"/>
      <c r="C814" s="44"/>
      <c r="D814" s="44"/>
      <c r="E814" s="44"/>
      <c r="F814" s="44"/>
      <c r="G814" s="44"/>
      <c r="H814" s="44"/>
      <c r="I814" s="44"/>
      <c r="J814" s="44"/>
      <c r="K814" s="44"/>
      <c r="L814" s="44"/>
      <c r="M814" s="44"/>
      <c r="N814" s="44"/>
      <c r="O814" s="44"/>
      <c r="P814" s="44"/>
      <c r="Q814" s="44"/>
      <c r="R814" s="44"/>
      <c r="S814" s="44"/>
      <c r="T814" s="44"/>
      <c r="U814" s="44"/>
      <c r="V814" s="44"/>
      <c r="W814" s="44"/>
      <c r="X814" s="44"/>
      <c r="Y814" s="44"/>
      <c r="Z814" s="44"/>
    </row>
    <row r="815" spans="1:26" ht="12.75" customHeight="1">
      <c r="A815" s="44"/>
      <c r="B815" s="44"/>
      <c r="C815" s="44"/>
      <c r="D815" s="44"/>
      <c r="E815" s="44"/>
      <c r="F815" s="44"/>
      <c r="G815" s="44"/>
      <c r="H815" s="44"/>
      <c r="I815" s="44"/>
      <c r="J815" s="44"/>
      <c r="K815" s="44"/>
      <c r="L815" s="44"/>
      <c r="M815" s="44"/>
      <c r="N815" s="44"/>
      <c r="O815" s="44"/>
      <c r="P815" s="44"/>
      <c r="Q815" s="44"/>
      <c r="R815" s="44"/>
      <c r="S815" s="44"/>
      <c r="T815" s="44"/>
      <c r="U815" s="44"/>
      <c r="V815" s="44"/>
      <c r="W815" s="44"/>
      <c r="X815" s="44"/>
      <c r="Y815" s="44"/>
      <c r="Z815" s="44"/>
    </row>
    <row r="816" spans="1:26" ht="12.75" customHeight="1">
      <c r="A816" s="44"/>
      <c r="B816" s="44"/>
      <c r="C816" s="44"/>
      <c r="D816" s="44"/>
      <c r="E816" s="44"/>
      <c r="F816" s="44"/>
      <c r="G816" s="44"/>
      <c r="H816" s="44"/>
      <c r="I816" s="44"/>
      <c r="J816" s="44"/>
      <c r="K816" s="44"/>
      <c r="L816" s="44"/>
      <c r="M816" s="44"/>
      <c r="N816" s="44"/>
      <c r="O816" s="44"/>
      <c r="P816" s="44"/>
      <c r="Q816" s="44"/>
      <c r="R816" s="44"/>
      <c r="S816" s="44"/>
      <c r="T816" s="44"/>
      <c r="U816" s="44"/>
      <c r="V816" s="44"/>
      <c r="W816" s="44"/>
      <c r="X816" s="44"/>
      <c r="Y816" s="44"/>
      <c r="Z816" s="44"/>
    </row>
    <row r="817" spans="1:26" ht="12.75" customHeight="1">
      <c r="A817" s="44"/>
      <c r="B817" s="44"/>
      <c r="C817" s="44"/>
      <c r="D817" s="44"/>
      <c r="E817" s="44"/>
      <c r="F817" s="44"/>
      <c r="G817" s="44"/>
      <c r="H817" s="44"/>
      <c r="I817" s="44"/>
      <c r="J817" s="44"/>
      <c r="K817" s="44"/>
      <c r="L817" s="44"/>
      <c r="M817" s="44"/>
      <c r="N817" s="44"/>
      <c r="O817" s="44"/>
      <c r="P817" s="44"/>
      <c r="Q817" s="44"/>
      <c r="R817" s="44"/>
      <c r="S817" s="44"/>
      <c r="T817" s="44"/>
      <c r="U817" s="44"/>
      <c r="V817" s="44"/>
      <c r="W817" s="44"/>
      <c r="X817" s="44"/>
      <c r="Y817" s="44"/>
      <c r="Z817" s="44"/>
    </row>
    <row r="818" spans="1:26" ht="12.75" customHeight="1">
      <c r="A818" s="44"/>
      <c r="B818" s="44"/>
      <c r="C818" s="44"/>
      <c r="D818" s="44"/>
      <c r="E818" s="44"/>
      <c r="F818" s="44"/>
      <c r="G818" s="44"/>
      <c r="H818" s="44"/>
      <c r="I818" s="44"/>
      <c r="J818" s="44"/>
      <c r="K818" s="44"/>
      <c r="L818" s="44"/>
      <c r="M818" s="44"/>
      <c r="N818" s="44"/>
      <c r="O818" s="44"/>
      <c r="P818" s="44"/>
      <c r="Q818" s="44"/>
      <c r="R818" s="44"/>
      <c r="S818" s="44"/>
      <c r="T818" s="44"/>
      <c r="U818" s="44"/>
      <c r="V818" s="44"/>
      <c r="W818" s="44"/>
      <c r="X818" s="44"/>
      <c r="Y818" s="44"/>
      <c r="Z818" s="44"/>
    </row>
    <row r="819" spans="1:26" ht="12.75" customHeight="1">
      <c r="A819" s="44"/>
      <c r="B819" s="44"/>
      <c r="C819" s="44"/>
      <c r="D819" s="44"/>
      <c r="E819" s="44"/>
      <c r="F819" s="44"/>
      <c r="G819" s="44"/>
      <c r="H819" s="44"/>
      <c r="I819" s="44"/>
      <c r="J819" s="44"/>
      <c r="K819" s="44"/>
      <c r="L819" s="44"/>
      <c r="M819" s="44"/>
      <c r="N819" s="44"/>
      <c r="O819" s="44"/>
      <c r="P819" s="44"/>
      <c r="Q819" s="44"/>
      <c r="R819" s="44"/>
      <c r="S819" s="44"/>
      <c r="T819" s="44"/>
      <c r="U819" s="44"/>
      <c r="V819" s="44"/>
      <c r="W819" s="44"/>
      <c r="X819" s="44"/>
      <c r="Y819" s="44"/>
      <c r="Z819" s="44"/>
    </row>
    <row r="820" spans="1:26" ht="12.75" customHeight="1">
      <c r="A820" s="44"/>
      <c r="B820" s="44"/>
      <c r="C820" s="44"/>
      <c r="D820" s="44"/>
      <c r="E820" s="44"/>
      <c r="F820" s="44"/>
      <c r="G820" s="44"/>
      <c r="H820" s="44"/>
      <c r="I820" s="44"/>
      <c r="J820" s="44"/>
      <c r="K820" s="44"/>
      <c r="L820" s="44"/>
      <c r="M820" s="44"/>
      <c r="N820" s="44"/>
      <c r="O820" s="44"/>
      <c r="P820" s="44"/>
      <c r="Q820" s="44"/>
      <c r="R820" s="44"/>
      <c r="S820" s="44"/>
      <c r="T820" s="44"/>
      <c r="U820" s="44"/>
      <c r="V820" s="44"/>
      <c r="W820" s="44"/>
      <c r="X820" s="44"/>
      <c r="Y820" s="44"/>
      <c r="Z820" s="44"/>
    </row>
    <row r="821" spans="1:26" ht="12.75" customHeight="1">
      <c r="A821" s="44"/>
      <c r="B821" s="44"/>
      <c r="C821" s="44"/>
      <c r="D821" s="44"/>
      <c r="E821" s="44"/>
      <c r="F821" s="44"/>
      <c r="G821" s="44"/>
      <c r="H821" s="44"/>
      <c r="I821" s="44"/>
      <c r="J821" s="44"/>
      <c r="K821" s="44"/>
      <c r="L821" s="44"/>
      <c r="M821" s="44"/>
      <c r="N821" s="44"/>
      <c r="O821" s="44"/>
      <c r="P821" s="44"/>
      <c r="Q821" s="44"/>
      <c r="R821" s="44"/>
      <c r="S821" s="44"/>
      <c r="T821" s="44"/>
      <c r="U821" s="44"/>
      <c r="V821" s="44"/>
      <c r="W821" s="44"/>
      <c r="X821" s="44"/>
      <c r="Y821" s="44"/>
      <c r="Z821" s="44"/>
    </row>
    <row r="822" spans="1:26" ht="12.75" customHeight="1">
      <c r="A822" s="44"/>
      <c r="B822" s="44"/>
      <c r="C822" s="44"/>
      <c r="D822" s="44"/>
      <c r="E822" s="44"/>
      <c r="F822" s="44"/>
      <c r="G822" s="44"/>
      <c r="H822" s="44"/>
      <c r="I822" s="44"/>
      <c r="J822" s="44"/>
      <c r="K822" s="44"/>
      <c r="L822" s="44"/>
      <c r="M822" s="44"/>
      <c r="N822" s="44"/>
      <c r="O822" s="44"/>
      <c r="P822" s="44"/>
      <c r="Q822" s="44"/>
      <c r="R822" s="44"/>
      <c r="S822" s="44"/>
      <c r="T822" s="44"/>
      <c r="U822" s="44"/>
      <c r="V822" s="44"/>
      <c r="W822" s="44"/>
      <c r="X822" s="44"/>
      <c r="Y822" s="44"/>
      <c r="Z822" s="44"/>
    </row>
    <row r="823" spans="1:26" ht="12.75" customHeight="1">
      <c r="A823" s="44"/>
      <c r="B823" s="44"/>
      <c r="C823" s="44"/>
      <c r="D823" s="44"/>
      <c r="E823" s="44"/>
      <c r="F823" s="44"/>
      <c r="G823" s="44"/>
      <c r="H823" s="44"/>
      <c r="I823" s="44"/>
      <c r="J823" s="44"/>
      <c r="K823" s="44"/>
      <c r="L823" s="44"/>
      <c r="M823" s="44"/>
      <c r="N823" s="44"/>
      <c r="O823" s="44"/>
      <c r="P823" s="44"/>
      <c r="Q823" s="44"/>
      <c r="R823" s="44"/>
      <c r="S823" s="44"/>
      <c r="T823" s="44"/>
      <c r="U823" s="44"/>
      <c r="V823" s="44"/>
      <c r="W823" s="44"/>
      <c r="X823" s="44"/>
      <c r="Y823" s="44"/>
      <c r="Z823" s="44"/>
    </row>
    <row r="824" spans="1:26" ht="12.75" customHeight="1">
      <c r="A824" s="44"/>
      <c r="B824" s="44"/>
      <c r="C824" s="44"/>
      <c r="D824" s="44"/>
      <c r="E824" s="44"/>
      <c r="F824" s="44"/>
      <c r="G824" s="44"/>
      <c r="H824" s="44"/>
      <c r="I824" s="44"/>
      <c r="J824" s="44"/>
      <c r="K824" s="44"/>
      <c r="L824" s="44"/>
      <c r="M824" s="44"/>
      <c r="N824" s="44"/>
      <c r="O824" s="44"/>
      <c r="P824" s="44"/>
      <c r="Q824" s="44"/>
      <c r="R824" s="44"/>
      <c r="S824" s="44"/>
      <c r="T824" s="44"/>
      <c r="U824" s="44"/>
      <c r="V824" s="44"/>
      <c r="W824" s="44"/>
      <c r="X824" s="44"/>
      <c r="Y824" s="44"/>
      <c r="Z824" s="44"/>
    </row>
    <row r="825" spans="1:26" ht="12.75" customHeight="1">
      <c r="A825" s="44"/>
      <c r="B825" s="44"/>
      <c r="C825" s="44"/>
      <c r="D825" s="44"/>
      <c r="E825" s="44"/>
      <c r="F825" s="44"/>
      <c r="G825" s="44"/>
      <c r="H825" s="44"/>
      <c r="I825" s="44"/>
      <c r="J825" s="44"/>
      <c r="K825" s="44"/>
      <c r="L825" s="44"/>
      <c r="M825" s="44"/>
      <c r="N825" s="44"/>
      <c r="O825" s="44"/>
      <c r="P825" s="44"/>
      <c r="Q825" s="44"/>
      <c r="R825" s="44"/>
      <c r="S825" s="44"/>
      <c r="T825" s="44"/>
      <c r="U825" s="44"/>
      <c r="V825" s="44"/>
      <c r="W825" s="44"/>
      <c r="X825" s="44"/>
      <c r="Y825" s="44"/>
      <c r="Z825" s="44"/>
    </row>
    <row r="826" spans="1:26" ht="12.75" customHeight="1">
      <c r="A826" s="44"/>
      <c r="B826" s="44"/>
      <c r="C826" s="44"/>
      <c r="D826" s="44"/>
      <c r="E826" s="44"/>
      <c r="F826" s="44"/>
      <c r="G826" s="44"/>
      <c r="H826" s="44"/>
      <c r="I826" s="44"/>
      <c r="J826" s="44"/>
      <c r="K826" s="44"/>
      <c r="L826" s="44"/>
      <c r="M826" s="44"/>
      <c r="N826" s="44"/>
      <c r="O826" s="44"/>
      <c r="P826" s="44"/>
      <c r="Q826" s="44"/>
      <c r="R826" s="44"/>
      <c r="S826" s="44"/>
      <c r="T826" s="44"/>
      <c r="U826" s="44"/>
      <c r="V826" s="44"/>
      <c r="W826" s="44"/>
      <c r="X826" s="44"/>
      <c r="Y826" s="44"/>
      <c r="Z826" s="44"/>
    </row>
    <row r="827" spans="1:26" ht="12.75" customHeight="1">
      <c r="A827" s="44"/>
      <c r="B827" s="44"/>
      <c r="C827" s="44"/>
      <c r="D827" s="44"/>
      <c r="E827" s="44"/>
      <c r="F827" s="44"/>
      <c r="G827" s="44"/>
      <c r="H827" s="44"/>
      <c r="I827" s="44"/>
      <c r="J827" s="44"/>
      <c r="K827" s="44"/>
      <c r="L827" s="44"/>
      <c r="M827" s="44"/>
      <c r="N827" s="44"/>
      <c r="O827" s="44"/>
      <c r="P827" s="44"/>
      <c r="Q827" s="44"/>
      <c r="R827" s="44"/>
      <c r="S827" s="44"/>
      <c r="T827" s="44"/>
      <c r="U827" s="44"/>
      <c r="V827" s="44"/>
      <c r="W827" s="44"/>
      <c r="X827" s="44"/>
      <c r="Y827" s="44"/>
      <c r="Z827" s="44"/>
    </row>
    <row r="828" spans="1:26" ht="12.75" customHeight="1">
      <c r="A828" s="44"/>
      <c r="B828" s="44"/>
      <c r="C828" s="44"/>
      <c r="D828" s="44"/>
      <c r="E828" s="44"/>
      <c r="F828" s="44"/>
      <c r="G828" s="44"/>
      <c r="H828" s="44"/>
      <c r="I828" s="44"/>
      <c r="J828" s="44"/>
      <c r="K828" s="44"/>
      <c r="L828" s="44"/>
      <c r="M828" s="44"/>
      <c r="N828" s="44"/>
      <c r="O828" s="44"/>
      <c r="P828" s="44"/>
      <c r="Q828" s="44"/>
      <c r="R828" s="44"/>
      <c r="S828" s="44"/>
      <c r="T828" s="44"/>
      <c r="U828" s="44"/>
      <c r="V828" s="44"/>
      <c r="W828" s="44"/>
      <c r="X828" s="44"/>
      <c r="Y828" s="44"/>
      <c r="Z828" s="44"/>
    </row>
    <row r="829" spans="1:26" ht="12.75" customHeight="1">
      <c r="A829" s="44"/>
      <c r="B829" s="44"/>
      <c r="C829" s="44"/>
      <c r="D829" s="44"/>
      <c r="E829" s="44"/>
      <c r="F829" s="44"/>
      <c r="G829" s="44"/>
      <c r="H829" s="44"/>
      <c r="I829" s="44"/>
      <c r="J829" s="44"/>
      <c r="K829" s="44"/>
      <c r="L829" s="44"/>
      <c r="M829" s="44"/>
      <c r="N829" s="44"/>
      <c r="O829" s="44"/>
      <c r="P829" s="44"/>
      <c r="Q829" s="44"/>
      <c r="R829" s="44"/>
      <c r="S829" s="44"/>
      <c r="T829" s="44"/>
      <c r="U829" s="44"/>
      <c r="V829" s="44"/>
      <c r="W829" s="44"/>
      <c r="X829" s="44"/>
      <c r="Y829" s="44"/>
      <c r="Z829" s="44"/>
    </row>
    <row r="830" spans="1:26" ht="12.75" customHeight="1">
      <c r="A830" s="44"/>
      <c r="B830" s="44"/>
      <c r="C830" s="44"/>
      <c r="D830" s="44"/>
      <c r="E830" s="44"/>
      <c r="F830" s="44"/>
      <c r="G830" s="44"/>
      <c r="H830" s="44"/>
      <c r="I830" s="44"/>
      <c r="J830" s="44"/>
      <c r="K830" s="44"/>
      <c r="L830" s="44"/>
      <c r="M830" s="44"/>
      <c r="N830" s="44"/>
      <c r="O830" s="44"/>
      <c r="P830" s="44"/>
      <c r="Q830" s="44"/>
      <c r="R830" s="44"/>
      <c r="S830" s="44"/>
      <c r="T830" s="44"/>
      <c r="U830" s="44"/>
      <c r="V830" s="44"/>
      <c r="W830" s="44"/>
      <c r="X830" s="44"/>
      <c r="Y830" s="44"/>
      <c r="Z830" s="44"/>
    </row>
    <row r="831" spans="1:26" ht="12.75" customHeight="1">
      <c r="A831" s="44"/>
      <c r="B831" s="44"/>
      <c r="C831" s="44"/>
      <c r="D831" s="44"/>
      <c r="E831" s="44"/>
      <c r="F831" s="44"/>
      <c r="G831" s="44"/>
      <c r="H831" s="44"/>
      <c r="I831" s="44"/>
      <c r="J831" s="44"/>
      <c r="K831" s="44"/>
      <c r="L831" s="44"/>
      <c r="M831" s="44"/>
      <c r="N831" s="44"/>
      <c r="O831" s="44"/>
      <c r="P831" s="44"/>
      <c r="Q831" s="44"/>
      <c r="R831" s="44"/>
      <c r="S831" s="44"/>
      <c r="T831" s="44"/>
      <c r="U831" s="44"/>
      <c r="V831" s="44"/>
      <c r="W831" s="44"/>
      <c r="X831" s="44"/>
      <c r="Y831" s="44"/>
      <c r="Z831" s="44"/>
    </row>
    <row r="832" spans="1:26" ht="12.75" customHeight="1">
      <c r="A832" s="44"/>
      <c r="B832" s="44"/>
      <c r="C832" s="44"/>
      <c r="D832" s="44"/>
      <c r="E832" s="44"/>
      <c r="F832" s="44"/>
      <c r="G832" s="44"/>
      <c r="H832" s="44"/>
      <c r="I832" s="44"/>
      <c r="J832" s="44"/>
      <c r="K832" s="44"/>
      <c r="L832" s="44"/>
      <c r="M832" s="44"/>
      <c r="N832" s="44"/>
      <c r="O832" s="44"/>
      <c r="P832" s="44"/>
      <c r="Q832" s="44"/>
      <c r="R832" s="44"/>
      <c r="S832" s="44"/>
      <c r="T832" s="44"/>
      <c r="U832" s="44"/>
      <c r="V832" s="44"/>
      <c r="W832" s="44"/>
      <c r="X832" s="44"/>
      <c r="Y832" s="44"/>
      <c r="Z832" s="44"/>
    </row>
    <row r="833" spans="1:26" ht="12.75" customHeight="1">
      <c r="A833" s="44"/>
      <c r="B833" s="44"/>
      <c r="C833" s="44"/>
      <c r="D833" s="44"/>
      <c r="E833" s="44"/>
      <c r="F833" s="44"/>
      <c r="G833" s="44"/>
      <c r="H833" s="44"/>
      <c r="I833" s="44"/>
      <c r="J833" s="44"/>
      <c r="K833" s="44"/>
      <c r="L833" s="44"/>
      <c r="M833" s="44"/>
      <c r="N833" s="44"/>
      <c r="O833" s="44"/>
      <c r="P833" s="44"/>
      <c r="Q833" s="44"/>
      <c r="R833" s="44"/>
      <c r="S833" s="44"/>
      <c r="T833" s="44"/>
      <c r="U833" s="44"/>
      <c r="V833" s="44"/>
      <c r="W833" s="44"/>
      <c r="X833" s="44"/>
      <c r="Y833" s="44"/>
      <c r="Z833" s="44"/>
    </row>
    <row r="834" spans="1:26" ht="12.75" customHeight="1">
      <c r="A834" s="44"/>
      <c r="B834" s="44"/>
      <c r="C834" s="44"/>
      <c r="D834" s="44"/>
      <c r="E834" s="44"/>
      <c r="F834" s="44"/>
      <c r="G834" s="44"/>
      <c r="H834" s="44"/>
      <c r="I834" s="44"/>
      <c r="J834" s="44"/>
      <c r="K834" s="44"/>
      <c r="L834" s="44"/>
      <c r="M834" s="44"/>
      <c r="N834" s="44"/>
      <c r="O834" s="44"/>
      <c r="P834" s="44"/>
      <c r="Q834" s="44"/>
      <c r="R834" s="44"/>
      <c r="S834" s="44"/>
      <c r="T834" s="44"/>
      <c r="U834" s="44"/>
      <c r="V834" s="44"/>
      <c r="W834" s="44"/>
      <c r="X834" s="44"/>
      <c r="Y834" s="44"/>
      <c r="Z834" s="44"/>
    </row>
    <row r="835" spans="1:26" ht="12.75" customHeight="1">
      <c r="A835" s="44"/>
      <c r="B835" s="44"/>
      <c r="C835" s="44"/>
      <c r="D835" s="44"/>
      <c r="E835" s="44"/>
      <c r="F835" s="44"/>
      <c r="G835" s="44"/>
      <c r="H835" s="44"/>
      <c r="I835" s="44"/>
      <c r="J835" s="44"/>
      <c r="K835" s="44"/>
      <c r="L835" s="44"/>
      <c r="M835" s="44"/>
      <c r="N835" s="44"/>
      <c r="O835" s="44"/>
      <c r="P835" s="44"/>
      <c r="Q835" s="44"/>
      <c r="R835" s="44"/>
      <c r="S835" s="44"/>
      <c r="T835" s="44"/>
      <c r="U835" s="44"/>
      <c r="V835" s="44"/>
      <c r="W835" s="44"/>
      <c r="X835" s="44"/>
      <c r="Y835" s="44"/>
      <c r="Z835" s="44"/>
    </row>
    <row r="836" spans="1:26" ht="12.75" customHeight="1">
      <c r="A836" s="44"/>
      <c r="B836" s="44"/>
      <c r="C836" s="44"/>
      <c r="D836" s="44"/>
      <c r="E836" s="44"/>
      <c r="F836" s="44"/>
      <c r="G836" s="44"/>
      <c r="H836" s="44"/>
      <c r="I836" s="44"/>
      <c r="J836" s="44"/>
      <c r="K836" s="44"/>
      <c r="L836" s="44"/>
      <c r="M836" s="44"/>
      <c r="N836" s="44"/>
      <c r="O836" s="44"/>
      <c r="P836" s="44"/>
      <c r="Q836" s="44"/>
      <c r="R836" s="44"/>
      <c r="S836" s="44"/>
      <c r="T836" s="44"/>
      <c r="U836" s="44"/>
      <c r="V836" s="44"/>
      <c r="W836" s="44"/>
      <c r="X836" s="44"/>
      <c r="Y836" s="44"/>
      <c r="Z836" s="44"/>
    </row>
    <row r="837" spans="1:26" ht="12.75" customHeight="1">
      <c r="A837" s="44"/>
      <c r="B837" s="44"/>
      <c r="C837" s="44"/>
      <c r="D837" s="44"/>
      <c r="E837" s="44"/>
      <c r="F837" s="44"/>
      <c r="G837" s="44"/>
      <c r="H837" s="44"/>
      <c r="I837" s="44"/>
      <c r="J837" s="44"/>
      <c r="K837" s="44"/>
      <c r="L837" s="44"/>
      <c r="M837" s="44"/>
      <c r="N837" s="44"/>
      <c r="O837" s="44"/>
      <c r="P837" s="44"/>
      <c r="Q837" s="44"/>
      <c r="R837" s="44"/>
      <c r="S837" s="44"/>
      <c r="T837" s="44"/>
      <c r="U837" s="44"/>
      <c r="V837" s="44"/>
      <c r="W837" s="44"/>
      <c r="X837" s="44"/>
      <c r="Y837" s="44"/>
      <c r="Z837" s="44"/>
    </row>
    <row r="838" spans="1:26" ht="12.75" customHeight="1">
      <c r="A838" s="44"/>
      <c r="B838" s="44"/>
      <c r="C838" s="44"/>
      <c r="D838" s="44"/>
      <c r="E838" s="44"/>
      <c r="F838" s="44"/>
      <c r="G838" s="44"/>
      <c r="H838" s="44"/>
      <c r="I838" s="44"/>
      <c r="J838" s="44"/>
      <c r="K838" s="44"/>
      <c r="L838" s="44"/>
      <c r="M838" s="44"/>
      <c r="N838" s="44"/>
      <c r="O838" s="44"/>
      <c r="P838" s="44"/>
      <c r="Q838" s="44"/>
      <c r="R838" s="44"/>
      <c r="S838" s="44"/>
      <c r="T838" s="44"/>
      <c r="U838" s="44"/>
      <c r="V838" s="44"/>
      <c r="W838" s="44"/>
      <c r="X838" s="44"/>
      <c r="Y838" s="44"/>
      <c r="Z838" s="44"/>
    </row>
    <row r="839" spans="1:26" ht="12.75" customHeight="1">
      <c r="A839" s="44"/>
      <c r="B839" s="44"/>
      <c r="C839" s="44"/>
      <c r="D839" s="44"/>
      <c r="E839" s="44"/>
      <c r="F839" s="44"/>
      <c r="G839" s="44"/>
      <c r="H839" s="44"/>
      <c r="I839" s="44"/>
      <c r="J839" s="44"/>
      <c r="K839" s="44"/>
      <c r="L839" s="44"/>
      <c r="M839" s="44"/>
      <c r="N839" s="44"/>
      <c r="O839" s="44"/>
      <c r="P839" s="44"/>
      <c r="Q839" s="44"/>
      <c r="R839" s="44"/>
      <c r="S839" s="44"/>
      <c r="T839" s="44"/>
      <c r="U839" s="44"/>
      <c r="V839" s="44"/>
      <c r="W839" s="44"/>
      <c r="X839" s="44"/>
      <c r="Y839" s="44"/>
      <c r="Z839" s="44"/>
    </row>
    <row r="840" spans="1:26" ht="12.75" customHeight="1">
      <c r="A840" s="44"/>
      <c r="B840" s="44"/>
      <c r="C840" s="44"/>
      <c r="D840" s="44"/>
      <c r="E840" s="44"/>
      <c r="F840" s="44"/>
      <c r="G840" s="44"/>
      <c r="H840" s="44"/>
      <c r="I840" s="44"/>
      <c r="J840" s="44"/>
      <c r="K840" s="44"/>
      <c r="L840" s="44"/>
      <c r="M840" s="44"/>
      <c r="N840" s="44"/>
      <c r="O840" s="44"/>
      <c r="P840" s="44"/>
      <c r="Q840" s="44"/>
      <c r="R840" s="44"/>
      <c r="S840" s="44"/>
      <c r="T840" s="44"/>
      <c r="U840" s="44"/>
      <c r="V840" s="44"/>
      <c r="W840" s="44"/>
      <c r="X840" s="44"/>
      <c r="Y840" s="44"/>
      <c r="Z840" s="44"/>
    </row>
    <row r="841" spans="1:26" ht="12.75" customHeight="1">
      <c r="A841" s="44"/>
      <c r="B841" s="44"/>
      <c r="C841" s="44"/>
      <c r="D841" s="44"/>
      <c r="E841" s="44"/>
      <c r="F841" s="44"/>
      <c r="G841" s="44"/>
      <c r="H841" s="44"/>
      <c r="I841" s="44"/>
      <c r="J841" s="44"/>
      <c r="K841" s="44"/>
      <c r="L841" s="44"/>
      <c r="M841" s="44"/>
      <c r="N841" s="44"/>
      <c r="O841" s="44"/>
      <c r="P841" s="44"/>
      <c r="Q841" s="44"/>
      <c r="R841" s="44"/>
      <c r="S841" s="44"/>
      <c r="T841" s="44"/>
      <c r="U841" s="44"/>
      <c r="V841" s="44"/>
      <c r="W841" s="44"/>
      <c r="X841" s="44"/>
      <c r="Y841" s="44"/>
      <c r="Z841" s="44"/>
    </row>
    <row r="842" spans="1:26" ht="12.75" customHeight="1">
      <c r="A842" s="44"/>
      <c r="B842" s="44"/>
      <c r="C842" s="44"/>
      <c r="D842" s="44"/>
      <c r="E842" s="44"/>
      <c r="F842" s="44"/>
      <c r="G842" s="44"/>
      <c r="H842" s="44"/>
      <c r="I842" s="44"/>
      <c r="J842" s="44"/>
      <c r="K842" s="44"/>
      <c r="L842" s="44"/>
      <c r="M842" s="44"/>
      <c r="N842" s="44"/>
      <c r="O842" s="44"/>
      <c r="P842" s="44"/>
      <c r="Q842" s="44"/>
      <c r="R842" s="44"/>
      <c r="S842" s="44"/>
      <c r="T842" s="44"/>
      <c r="U842" s="44"/>
      <c r="V842" s="44"/>
      <c r="W842" s="44"/>
      <c r="X842" s="44"/>
      <c r="Y842" s="44"/>
      <c r="Z842" s="44"/>
    </row>
    <row r="843" spans="1:26" ht="12.75" customHeight="1">
      <c r="A843" s="44"/>
      <c r="B843" s="44"/>
      <c r="C843" s="44"/>
      <c r="D843" s="44"/>
      <c r="E843" s="44"/>
      <c r="F843" s="44"/>
      <c r="G843" s="44"/>
      <c r="H843" s="44"/>
      <c r="I843" s="44"/>
      <c r="J843" s="44"/>
      <c r="K843" s="44"/>
      <c r="L843" s="44"/>
      <c r="M843" s="44"/>
      <c r="N843" s="44"/>
      <c r="O843" s="44"/>
      <c r="P843" s="44"/>
      <c r="Q843" s="44"/>
      <c r="R843" s="44"/>
      <c r="S843" s="44"/>
      <c r="T843" s="44"/>
      <c r="U843" s="44"/>
      <c r="V843" s="44"/>
      <c r="W843" s="44"/>
      <c r="X843" s="44"/>
      <c r="Y843" s="44"/>
      <c r="Z843" s="44"/>
    </row>
    <row r="844" spans="1:26" ht="12.75" customHeight="1">
      <c r="A844" s="44"/>
      <c r="B844" s="44"/>
      <c r="C844" s="44"/>
      <c r="D844" s="44"/>
      <c r="E844" s="44"/>
      <c r="F844" s="44"/>
      <c r="G844" s="44"/>
      <c r="H844" s="44"/>
      <c r="I844" s="44"/>
      <c r="J844" s="44"/>
      <c r="K844" s="44"/>
      <c r="L844" s="44"/>
      <c r="M844" s="44"/>
      <c r="N844" s="44"/>
      <c r="O844" s="44"/>
      <c r="P844" s="44"/>
      <c r="Q844" s="44"/>
      <c r="R844" s="44"/>
      <c r="S844" s="44"/>
      <c r="T844" s="44"/>
      <c r="U844" s="44"/>
      <c r="V844" s="44"/>
      <c r="W844" s="44"/>
      <c r="X844" s="44"/>
      <c r="Y844" s="44"/>
      <c r="Z844" s="44"/>
    </row>
    <row r="845" spans="1:26" ht="12.75" customHeight="1">
      <c r="A845" s="44"/>
      <c r="B845" s="44"/>
      <c r="C845" s="44"/>
      <c r="D845" s="44"/>
      <c r="E845" s="44"/>
      <c r="F845" s="44"/>
      <c r="G845" s="44"/>
      <c r="H845" s="44"/>
      <c r="I845" s="44"/>
      <c r="J845" s="44"/>
      <c r="K845" s="44"/>
      <c r="L845" s="44"/>
      <c r="M845" s="44"/>
      <c r="N845" s="44"/>
      <c r="O845" s="44"/>
      <c r="P845" s="44"/>
      <c r="Q845" s="44"/>
      <c r="R845" s="44"/>
      <c r="S845" s="44"/>
      <c r="T845" s="44"/>
      <c r="U845" s="44"/>
      <c r="V845" s="44"/>
      <c r="W845" s="44"/>
      <c r="X845" s="44"/>
      <c r="Y845" s="44"/>
      <c r="Z845" s="44"/>
    </row>
    <row r="846" spans="1:26" ht="12.75" customHeight="1">
      <c r="A846" s="44"/>
      <c r="B846" s="44"/>
      <c r="C846" s="44"/>
      <c r="D846" s="44"/>
      <c r="E846" s="44"/>
      <c r="F846" s="44"/>
      <c r="G846" s="44"/>
      <c r="H846" s="44"/>
      <c r="I846" s="44"/>
      <c r="J846" s="44"/>
      <c r="K846" s="44"/>
      <c r="L846" s="44"/>
      <c r="M846" s="44"/>
      <c r="N846" s="44"/>
      <c r="O846" s="44"/>
      <c r="P846" s="44"/>
      <c r="Q846" s="44"/>
      <c r="R846" s="44"/>
      <c r="S846" s="44"/>
      <c r="T846" s="44"/>
      <c r="U846" s="44"/>
      <c r="V846" s="44"/>
      <c r="W846" s="44"/>
      <c r="X846" s="44"/>
      <c r="Y846" s="44"/>
      <c r="Z846" s="44"/>
    </row>
    <row r="847" spans="1:26" ht="12.75" customHeight="1">
      <c r="A847" s="44"/>
      <c r="B847" s="44"/>
      <c r="C847" s="44"/>
      <c r="D847" s="44"/>
      <c r="E847" s="44"/>
      <c r="F847" s="44"/>
      <c r="G847" s="44"/>
      <c r="H847" s="44"/>
      <c r="I847" s="44"/>
      <c r="J847" s="44"/>
      <c r="K847" s="44"/>
      <c r="L847" s="44"/>
      <c r="M847" s="44"/>
      <c r="N847" s="44"/>
      <c r="O847" s="44"/>
      <c r="P847" s="44"/>
      <c r="Q847" s="44"/>
      <c r="R847" s="44"/>
      <c r="S847" s="44"/>
      <c r="T847" s="44"/>
      <c r="U847" s="44"/>
      <c r="V847" s="44"/>
      <c r="W847" s="44"/>
      <c r="X847" s="44"/>
      <c r="Y847" s="44"/>
      <c r="Z847" s="44"/>
    </row>
    <row r="848" spans="1:26" ht="12.75" customHeight="1">
      <c r="A848" s="44"/>
      <c r="B848" s="44"/>
      <c r="C848" s="44"/>
      <c r="D848" s="44"/>
      <c r="E848" s="44"/>
      <c r="F848" s="44"/>
      <c r="G848" s="44"/>
      <c r="H848" s="44"/>
      <c r="I848" s="44"/>
      <c r="J848" s="44"/>
      <c r="K848" s="44"/>
      <c r="L848" s="44"/>
      <c r="M848" s="44"/>
      <c r="N848" s="44"/>
      <c r="O848" s="44"/>
      <c r="P848" s="44"/>
      <c r="Q848" s="44"/>
      <c r="R848" s="44"/>
      <c r="S848" s="44"/>
      <c r="T848" s="44"/>
      <c r="U848" s="44"/>
      <c r="V848" s="44"/>
      <c r="W848" s="44"/>
      <c r="X848" s="44"/>
      <c r="Y848" s="44"/>
      <c r="Z848" s="44"/>
    </row>
    <row r="849" spans="1:26" ht="12.75" customHeight="1">
      <c r="A849" s="44"/>
      <c r="B849" s="44"/>
      <c r="C849" s="44"/>
      <c r="D849" s="44"/>
      <c r="E849" s="44"/>
      <c r="F849" s="44"/>
      <c r="G849" s="44"/>
      <c r="H849" s="44"/>
      <c r="I849" s="44"/>
      <c r="J849" s="44"/>
      <c r="K849" s="44"/>
      <c r="L849" s="44"/>
      <c r="M849" s="44"/>
      <c r="N849" s="44"/>
      <c r="O849" s="44"/>
      <c r="P849" s="44"/>
      <c r="Q849" s="44"/>
      <c r="R849" s="44"/>
      <c r="S849" s="44"/>
      <c r="T849" s="44"/>
      <c r="U849" s="44"/>
      <c r="V849" s="44"/>
      <c r="W849" s="44"/>
      <c r="X849" s="44"/>
      <c r="Y849" s="44"/>
      <c r="Z849" s="44"/>
    </row>
    <row r="850" spans="1:26" ht="12.75" customHeight="1">
      <c r="A850" s="44"/>
      <c r="B850" s="44"/>
      <c r="C850" s="44"/>
      <c r="D850" s="44"/>
      <c r="E850" s="44"/>
      <c r="F850" s="44"/>
      <c r="G850" s="44"/>
      <c r="H850" s="44"/>
      <c r="I850" s="44"/>
      <c r="J850" s="44"/>
      <c r="K850" s="44"/>
      <c r="L850" s="44"/>
      <c r="M850" s="44"/>
      <c r="N850" s="44"/>
      <c r="O850" s="44"/>
      <c r="P850" s="44"/>
      <c r="Q850" s="44"/>
      <c r="R850" s="44"/>
      <c r="S850" s="44"/>
      <c r="T850" s="44"/>
      <c r="U850" s="44"/>
      <c r="V850" s="44"/>
      <c r="W850" s="44"/>
      <c r="X850" s="44"/>
      <c r="Y850" s="44"/>
      <c r="Z850" s="44"/>
    </row>
    <row r="851" spans="1:26" ht="12.75" customHeight="1">
      <c r="A851" s="44"/>
      <c r="B851" s="44"/>
      <c r="C851" s="44"/>
      <c r="D851" s="44"/>
      <c r="E851" s="44"/>
      <c r="F851" s="44"/>
      <c r="G851" s="44"/>
      <c r="H851" s="44"/>
      <c r="I851" s="44"/>
      <c r="J851" s="44"/>
      <c r="K851" s="44"/>
      <c r="L851" s="44"/>
      <c r="M851" s="44"/>
      <c r="N851" s="44"/>
      <c r="O851" s="44"/>
      <c r="P851" s="44"/>
      <c r="Q851" s="44"/>
      <c r="R851" s="44"/>
      <c r="S851" s="44"/>
      <c r="T851" s="44"/>
      <c r="U851" s="44"/>
      <c r="V851" s="44"/>
      <c r="W851" s="44"/>
      <c r="X851" s="44"/>
      <c r="Y851" s="44"/>
      <c r="Z851" s="44"/>
    </row>
    <row r="852" spans="1:26" ht="12.75" customHeight="1">
      <c r="A852" s="44"/>
      <c r="B852" s="44"/>
      <c r="C852" s="44"/>
      <c r="D852" s="44"/>
      <c r="E852" s="44"/>
      <c r="F852" s="44"/>
      <c r="G852" s="44"/>
      <c r="H852" s="44"/>
      <c r="I852" s="44"/>
      <c r="J852" s="44"/>
      <c r="K852" s="44"/>
      <c r="L852" s="44"/>
      <c r="M852" s="44"/>
      <c r="N852" s="44"/>
      <c r="O852" s="44"/>
      <c r="P852" s="44"/>
      <c r="Q852" s="44"/>
      <c r="R852" s="44"/>
      <c r="S852" s="44"/>
      <c r="T852" s="44"/>
      <c r="U852" s="44"/>
      <c r="V852" s="44"/>
      <c r="W852" s="44"/>
      <c r="X852" s="44"/>
      <c r="Y852" s="44"/>
      <c r="Z852" s="44"/>
    </row>
    <row r="853" spans="1:26" ht="12.75" customHeight="1">
      <c r="A853" s="44"/>
      <c r="B853" s="44"/>
      <c r="C853" s="44"/>
      <c r="D853" s="44"/>
      <c r="E853" s="44"/>
      <c r="F853" s="44"/>
      <c r="G853" s="44"/>
      <c r="H853" s="44"/>
      <c r="I853" s="44"/>
      <c r="J853" s="44"/>
      <c r="K853" s="44"/>
      <c r="L853" s="44"/>
      <c r="M853" s="44"/>
      <c r="N853" s="44"/>
      <c r="O853" s="44"/>
      <c r="P853" s="44"/>
      <c r="Q853" s="44"/>
      <c r="R853" s="44"/>
      <c r="S853" s="44"/>
      <c r="T853" s="44"/>
      <c r="U853" s="44"/>
      <c r="V853" s="44"/>
      <c r="W853" s="44"/>
      <c r="X853" s="44"/>
      <c r="Y853" s="44"/>
      <c r="Z853" s="44"/>
    </row>
    <row r="854" spans="1:26" ht="12.75" customHeight="1">
      <c r="A854" s="44"/>
      <c r="B854" s="44"/>
      <c r="C854" s="44"/>
      <c r="D854" s="44"/>
      <c r="E854" s="44"/>
      <c r="F854" s="44"/>
      <c r="G854" s="44"/>
      <c r="H854" s="44"/>
      <c r="I854" s="44"/>
      <c r="J854" s="44"/>
      <c r="K854" s="44"/>
      <c r="L854" s="44"/>
      <c r="M854" s="44"/>
      <c r="N854" s="44"/>
      <c r="O854" s="44"/>
      <c r="P854" s="44"/>
      <c r="Q854" s="44"/>
      <c r="R854" s="44"/>
      <c r="S854" s="44"/>
      <c r="T854" s="44"/>
      <c r="U854" s="44"/>
      <c r="V854" s="44"/>
      <c r="W854" s="44"/>
      <c r="X854" s="44"/>
      <c r="Y854" s="44"/>
      <c r="Z854" s="44"/>
    </row>
    <row r="855" spans="1:26" ht="12.75" customHeight="1">
      <c r="A855" s="44"/>
      <c r="B855" s="44"/>
      <c r="C855" s="44"/>
      <c r="D855" s="44"/>
      <c r="E855" s="44"/>
      <c r="F855" s="44"/>
      <c r="G855" s="44"/>
      <c r="H855" s="44"/>
      <c r="I855" s="44"/>
      <c r="J855" s="44"/>
      <c r="K855" s="44"/>
      <c r="L855" s="44"/>
      <c r="M855" s="44"/>
      <c r="N855" s="44"/>
      <c r="O855" s="44"/>
      <c r="P855" s="44"/>
      <c r="Q855" s="44"/>
      <c r="R855" s="44"/>
      <c r="S855" s="44"/>
      <c r="T855" s="44"/>
      <c r="U855" s="44"/>
      <c r="V855" s="44"/>
      <c r="W855" s="44"/>
      <c r="X855" s="44"/>
      <c r="Y855" s="44"/>
      <c r="Z855" s="44"/>
    </row>
    <row r="856" spans="1:26" ht="12.75" customHeight="1">
      <c r="A856" s="44"/>
      <c r="B856" s="44"/>
      <c r="C856" s="44"/>
      <c r="D856" s="44"/>
      <c r="E856" s="44"/>
      <c r="F856" s="44"/>
      <c r="G856" s="44"/>
      <c r="H856" s="44"/>
      <c r="I856" s="44"/>
      <c r="J856" s="44"/>
      <c r="K856" s="44"/>
      <c r="L856" s="44"/>
      <c r="M856" s="44"/>
      <c r="N856" s="44"/>
      <c r="O856" s="44"/>
      <c r="P856" s="44"/>
      <c r="Q856" s="44"/>
      <c r="R856" s="44"/>
      <c r="S856" s="44"/>
      <c r="T856" s="44"/>
      <c r="U856" s="44"/>
      <c r="V856" s="44"/>
      <c r="W856" s="44"/>
      <c r="X856" s="44"/>
      <c r="Y856" s="44"/>
      <c r="Z856" s="44"/>
    </row>
    <row r="857" spans="1:26" ht="12.75" customHeight="1">
      <c r="A857" s="44"/>
      <c r="B857" s="44"/>
      <c r="C857" s="44"/>
      <c r="D857" s="44"/>
      <c r="E857" s="44"/>
      <c r="F857" s="44"/>
      <c r="G857" s="44"/>
      <c r="H857" s="44"/>
      <c r="I857" s="44"/>
      <c r="J857" s="44"/>
      <c r="K857" s="44"/>
      <c r="L857" s="44"/>
      <c r="M857" s="44"/>
      <c r="N857" s="44"/>
      <c r="O857" s="44"/>
      <c r="P857" s="44"/>
      <c r="Q857" s="44"/>
      <c r="R857" s="44"/>
      <c r="S857" s="44"/>
      <c r="T857" s="44"/>
      <c r="U857" s="44"/>
      <c r="V857" s="44"/>
      <c r="W857" s="44"/>
      <c r="X857" s="44"/>
      <c r="Y857" s="44"/>
      <c r="Z857" s="44"/>
    </row>
    <row r="858" spans="1:26" ht="12.75" customHeight="1">
      <c r="A858" s="44"/>
      <c r="B858" s="44"/>
      <c r="C858" s="44"/>
      <c r="D858" s="44"/>
      <c r="E858" s="44"/>
      <c r="F858" s="44"/>
      <c r="G858" s="44"/>
      <c r="H858" s="44"/>
      <c r="I858" s="44"/>
      <c r="J858" s="44"/>
      <c r="K858" s="44"/>
      <c r="L858" s="44"/>
      <c r="M858" s="44"/>
      <c r="N858" s="44"/>
      <c r="O858" s="44"/>
      <c r="P858" s="44"/>
      <c r="Q858" s="44"/>
      <c r="R858" s="44"/>
      <c r="S858" s="44"/>
      <c r="T858" s="44"/>
      <c r="U858" s="44"/>
      <c r="V858" s="44"/>
      <c r="W858" s="44"/>
      <c r="X858" s="44"/>
      <c r="Y858" s="44"/>
      <c r="Z858" s="44"/>
    </row>
    <row r="859" spans="1:26" ht="12.75" customHeight="1">
      <c r="A859" s="44"/>
      <c r="B859" s="44"/>
      <c r="C859" s="44"/>
      <c r="D859" s="44"/>
      <c r="E859" s="44"/>
      <c r="F859" s="44"/>
      <c r="G859" s="44"/>
      <c r="H859" s="44"/>
      <c r="I859" s="44"/>
      <c r="J859" s="44"/>
      <c r="K859" s="44"/>
      <c r="L859" s="44"/>
      <c r="M859" s="44"/>
      <c r="N859" s="44"/>
      <c r="O859" s="44"/>
      <c r="P859" s="44"/>
      <c r="Q859" s="44"/>
      <c r="R859" s="44"/>
      <c r="S859" s="44"/>
      <c r="T859" s="44"/>
      <c r="U859" s="44"/>
      <c r="V859" s="44"/>
      <c r="W859" s="44"/>
      <c r="X859" s="44"/>
      <c r="Y859" s="44"/>
      <c r="Z859" s="44"/>
    </row>
    <row r="860" spans="1:26" ht="12.75" customHeight="1">
      <c r="A860" s="44"/>
      <c r="B860" s="44"/>
      <c r="C860" s="44"/>
      <c r="D860" s="44"/>
      <c r="E860" s="44"/>
      <c r="F860" s="44"/>
      <c r="G860" s="44"/>
      <c r="H860" s="44"/>
      <c r="I860" s="44"/>
      <c r="J860" s="44"/>
      <c r="K860" s="44"/>
      <c r="L860" s="44"/>
      <c r="M860" s="44"/>
      <c r="N860" s="44"/>
      <c r="O860" s="44"/>
      <c r="P860" s="44"/>
      <c r="Q860" s="44"/>
      <c r="R860" s="44"/>
      <c r="S860" s="44"/>
      <c r="T860" s="44"/>
      <c r="U860" s="44"/>
      <c r="V860" s="44"/>
      <c r="W860" s="44"/>
      <c r="X860" s="44"/>
      <c r="Y860" s="44"/>
      <c r="Z860" s="44"/>
    </row>
    <row r="861" spans="1:26" ht="12.75" customHeight="1">
      <c r="A861" s="44"/>
      <c r="B861" s="44"/>
      <c r="C861" s="44"/>
      <c r="D861" s="44"/>
      <c r="E861" s="44"/>
      <c r="F861" s="44"/>
      <c r="G861" s="44"/>
      <c r="H861" s="44"/>
      <c r="I861" s="44"/>
      <c r="J861" s="44"/>
      <c r="K861" s="44"/>
      <c r="L861" s="44"/>
      <c r="M861" s="44"/>
      <c r="N861" s="44"/>
      <c r="O861" s="44"/>
      <c r="P861" s="44"/>
      <c r="Q861" s="44"/>
      <c r="R861" s="44"/>
      <c r="S861" s="44"/>
      <c r="T861" s="44"/>
      <c r="U861" s="44"/>
      <c r="V861" s="44"/>
      <c r="W861" s="44"/>
      <c r="X861" s="44"/>
      <c r="Y861" s="44"/>
      <c r="Z861" s="44"/>
    </row>
    <row r="862" spans="1:26" ht="12.75" customHeight="1">
      <c r="A862" s="44"/>
      <c r="B862" s="44"/>
      <c r="C862" s="44"/>
      <c r="D862" s="44"/>
      <c r="E862" s="44"/>
      <c r="F862" s="44"/>
      <c r="G862" s="44"/>
      <c r="H862" s="44"/>
      <c r="I862" s="44"/>
      <c r="J862" s="44"/>
      <c r="K862" s="44"/>
      <c r="L862" s="44"/>
      <c r="M862" s="44"/>
      <c r="N862" s="44"/>
      <c r="O862" s="44"/>
      <c r="P862" s="44"/>
      <c r="Q862" s="44"/>
      <c r="R862" s="44"/>
      <c r="S862" s="44"/>
      <c r="T862" s="44"/>
      <c r="U862" s="44"/>
      <c r="V862" s="44"/>
      <c r="W862" s="44"/>
      <c r="X862" s="44"/>
      <c r="Y862" s="44"/>
      <c r="Z862" s="44"/>
    </row>
    <row r="863" spans="1:26" ht="12.75" customHeight="1">
      <c r="A863" s="44"/>
      <c r="B863" s="44"/>
      <c r="C863" s="44"/>
      <c r="D863" s="44"/>
      <c r="E863" s="44"/>
      <c r="F863" s="44"/>
      <c r="G863" s="44"/>
      <c r="H863" s="44"/>
      <c r="I863" s="44"/>
      <c r="J863" s="44"/>
      <c r="K863" s="44"/>
      <c r="L863" s="44"/>
      <c r="M863" s="44"/>
      <c r="N863" s="44"/>
      <c r="O863" s="44"/>
      <c r="P863" s="44"/>
      <c r="Q863" s="44"/>
      <c r="R863" s="44"/>
      <c r="S863" s="44"/>
      <c r="T863" s="44"/>
      <c r="U863" s="44"/>
      <c r="V863" s="44"/>
      <c r="W863" s="44"/>
      <c r="X863" s="44"/>
      <c r="Y863" s="44"/>
      <c r="Z863" s="44"/>
    </row>
    <row r="864" spans="1:26" ht="12.75" customHeight="1">
      <c r="A864" s="44"/>
      <c r="B864" s="44"/>
      <c r="C864" s="44"/>
      <c r="D864" s="44"/>
      <c r="E864" s="44"/>
      <c r="F864" s="44"/>
      <c r="G864" s="44"/>
      <c r="H864" s="44"/>
      <c r="I864" s="44"/>
      <c r="J864" s="44"/>
      <c r="K864" s="44"/>
      <c r="L864" s="44"/>
      <c r="M864" s="44"/>
      <c r="N864" s="44"/>
      <c r="O864" s="44"/>
      <c r="P864" s="44"/>
      <c r="Q864" s="44"/>
      <c r="R864" s="44"/>
      <c r="S864" s="44"/>
      <c r="T864" s="44"/>
      <c r="U864" s="44"/>
      <c r="V864" s="44"/>
      <c r="W864" s="44"/>
      <c r="X864" s="44"/>
      <c r="Y864" s="44"/>
      <c r="Z864" s="44"/>
    </row>
    <row r="865" spans="1:26" ht="12.75" customHeight="1">
      <c r="A865" s="44"/>
      <c r="B865" s="44"/>
      <c r="C865" s="44"/>
      <c r="D865" s="44"/>
      <c r="E865" s="44"/>
      <c r="F865" s="44"/>
      <c r="G865" s="44"/>
      <c r="H865" s="44"/>
      <c r="I865" s="44"/>
      <c r="J865" s="44"/>
      <c r="K865" s="44"/>
      <c r="L865" s="44"/>
      <c r="M865" s="44"/>
      <c r="N865" s="44"/>
      <c r="O865" s="44"/>
      <c r="P865" s="44"/>
      <c r="Q865" s="44"/>
      <c r="R865" s="44"/>
      <c r="S865" s="44"/>
      <c r="T865" s="44"/>
      <c r="U865" s="44"/>
      <c r="V865" s="44"/>
      <c r="W865" s="44"/>
      <c r="X865" s="44"/>
      <c r="Y865" s="44"/>
      <c r="Z865" s="44"/>
    </row>
    <row r="866" spans="1:26" ht="12.75" customHeight="1">
      <c r="A866" s="44"/>
      <c r="B866" s="44"/>
      <c r="C866" s="44"/>
      <c r="D866" s="44"/>
      <c r="E866" s="44"/>
      <c r="F866" s="44"/>
      <c r="G866" s="44"/>
      <c r="H866" s="44"/>
      <c r="I866" s="44"/>
      <c r="J866" s="44"/>
      <c r="K866" s="44"/>
      <c r="L866" s="44"/>
      <c r="M866" s="44"/>
      <c r="N866" s="44"/>
      <c r="O866" s="44"/>
      <c r="P866" s="44"/>
      <c r="Q866" s="44"/>
      <c r="R866" s="44"/>
      <c r="S866" s="44"/>
      <c r="T866" s="44"/>
      <c r="U866" s="44"/>
      <c r="V866" s="44"/>
      <c r="W866" s="44"/>
      <c r="X866" s="44"/>
      <c r="Y866" s="44"/>
      <c r="Z866" s="44"/>
    </row>
    <row r="867" spans="1:26" ht="12.75" customHeight="1">
      <c r="A867" s="44"/>
      <c r="B867" s="44"/>
      <c r="C867" s="44"/>
      <c r="D867" s="44"/>
      <c r="E867" s="44"/>
      <c r="F867" s="44"/>
      <c r="G867" s="44"/>
      <c r="H867" s="44"/>
      <c r="I867" s="44"/>
      <c r="J867" s="44"/>
      <c r="K867" s="44"/>
      <c r="L867" s="44"/>
      <c r="M867" s="44"/>
      <c r="N867" s="44"/>
      <c r="O867" s="44"/>
      <c r="P867" s="44"/>
      <c r="Q867" s="44"/>
      <c r="R867" s="44"/>
      <c r="S867" s="44"/>
      <c r="T867" s="44"/>
      <c r="U867" s="44"/>
      <c r="V867" s="44"/>
      <c r="W867" s="44"/>
      <c r="X867" s="44"/>
      <c r="Y867" s="44"/>
      <c r="Z867" s="44"/>
    </row>
    <row r="868" spans="1:26" ht="12.75" customHeight="1">
      <c r="A868" s="44"/>
      <c r="B868" s="44"/>
      <c r="C868" s="44"/>
      <c r="D868" s="44"/>
      <c r="E868" s="44"/>
      <c r="F868" s="44"/>
      <c r="G868" s="44"/>
      <c r="H868" s="44"/>
      <c r="I868" s="44"/>
      <c r="J868" s="44"/>
      <c r="K868" s="44"/>
      <c r="L868" s="44"/>
      <c r="M868" s="44"/>
      <c r="N868" s="44"/>
      <c r="O868" s="44"/>
      <c r="P868" s="44"/>
      <c r="Q868" s="44"/>
      <c r="R868" s="44"/>
      <c r="S868" s="44"/>
      <c r="T868" s="44"/>
      <c r="U868" s="44"/>
      <c r="V868" s="44"/>
      <c r="W868" s="44"/>
      <c r="X868" s="44"/>
      <c r="Y868" s="44"/>
      <c r="Z868" s="44"/>
    </row>
    <row r="869" spans="1:26" ht="12.75" customHeight="1">
      <c r="A869" s="44"/>
      <c r="B869" s="44"/>
      <c r="C869" s="44"/>
      <c r="D869" s="44"/>
      <c r="E869" s="44"/>
      <c r="F869" s="44"/>
      <c r="G869" s="44"/>
      <c r="H869" s="44"/>
      <c r="I869" s="44"/>
      <c r="J869" s="44"/>
      <c r="K869" s="44"/>
      <c r="L869" s="44"/>
      <c r="M869" s="44"/>
      <c r="N869" s="44"/>
      <c r="O869" s="44"/>
      <c r="P869" s="44"/>
      <c r="Q869" s="44"/>
      <c r="R869" s="44"/>
      <c r="S869" s="44"/>
      <c r="T869" s="44"/>
      <c r="U869" s="44"/>
      <c r="V869" s="44"/>
      <c r="W869" s="44"/>
      <c r="X869" s="44"/>
      <c r="Y869" s="44"/>
      <c r="Z869" s="44"/>
    </row>
    <row r="870" spans="1:26" ht="12.75" customHeight="1">
      <c r="A870" s="44"/>
      <c r="B870" s="44"/>
      <c r="C870" s="44"/>
      <c r="D870" s="44"/>
      <c r="E870" s="44"/>
      <c r="F870" s="44"/>
      <c r="G870" s="44"/>
      <c r="H870" s="44"/>
      <c r="I870" s="44"/>
      <c r="J870" s="44"/>
      <c r="K870" s="44"/>
      <c r="L870" s="44"/>
      <c r="M870" s="44"/>
      <c r="N870" s="44"/>
      <c r="O870" s="44"/>
      <c r="P870" s="44"/>
      <c r="Q870" s="44"/>
      <c r="R870" s="44"/>
      <c r="S870" s="44"/>
      <c r="T870" s="44"/>
      <c r="U870" s="44"/>
      <c r="V870" s="44"/>
      <c r="W870" s="44"/>
      <c r="X870" s="44"/>
      <c r="Y870" s="44"/>
      <c r="Z870" s="44"/>
    </row>
    <row r="871" spans="1:26" ht="12.75" customHeight="1">
      <c r="A871" s="44"/>
      <c r="B871" s="44"/>
      <c r="C871" s="44"/>
      <c r="D871" s="44"/>
      <c r="E871" s="44"/>
      <c r="F871" s="44"/>
      <c r="G871" s="44"/>
      <c r="H871" s="44"/>
      <c r="I871" s="44"/>
      <c r="J871" s="44"/>
      <c r="K871" s="44"/>
      <c r="L871" s="44"/>
      <c r="M871" s="44"/>
      <c r="N871" s="44"/>
      <c r="O871" s="44"/>
      <c r="P871" s="44"/>
      <c r="Q871" s="44"/>
      <c r="R871" s="44"/>
      <c r="S871" s="44"/>
      <c r="T871" s="44"/>
      <c r="U871" s="44"/>
      <c r="V871" s="44"/>
      <c r="W871" s="44"/>
      <c r="X871" s="44"/>
      <c r="Y871" s="44"/>
      <c r="Z871" s="44"/>
    </row>
    <row r="872" spans="1:26" ht="12.75" customHeight="1">
      <c r="A872" s="44"/>
      <c r="B872" s="44"/>
      <c r="C872" s="44"/>
      <c r="D872" s="44"/>
      <c r="E872" s="44"/>
      <c r="F872" s="44"/>
      <c r="G872" s="44"/>
      <c r="H872" s="44"/>
      <c r="I872" s="44"/>
      <c r="J872" s="44"/>
      <c r="K872" s="44"/>
      <c r="L872" s="44"/>
      <c r="M872" s="44"/>
      <c r="N872" s="44"/>
      <c r="O872" s="44"/>
      <c r="P872" s="44"/>
      <c r="Q872" s="44"/>
      <c r="R872" s="44"/>
      <c r="S872" s="44"/>
      <c r="T872" s="44"/>
      <c r="U872" s="44"/>
      <c r="V872" s="44"/>
      <c r="W872" s="44"/>
      <c r="X872" s="44"/>
      <c r="Y872" s="44"/>
      <c r="Z872" s="44"/>
    </row>
    <row r="873" spans="1:26" ht="12.75" customHeight="1">
      <c r="A873" s="44"/>
      <c r="B873" s="44"/>
      <c r="C873" s="44"/>
      <c r="D873" s="44"/>
      <c r="E873" s="44"/>
      <c r="F873" s="44"/>
      <c r="G873" s="44"/>
      <c r="H873" s="44"/>
      <c r="I873" s="44"/>
      <c r="J873" s="44"/>
      <c r="K873" s="44"/>
      <c r="L873" s="44"/>
      <c r="M873" s="44"/>
      <c r="N873" s="44"/>
      <c r="O873" s="44"/>
      <c r="P873" s="44"/>
      <c r="Q873" s="44"/>
      <c r="R873" s="44"/>
      <c r="S873" s="44"/>
      <c r="T873" s="44"/>
      <c r="U873" s="44"/>
      <c r="V873" s="44"/>
      <c r="W873" s="44"/>
      <c r="X873" s="44"/>
      <c r="Y873" s="44"/>
      <c r="Z873" s="44"/>
    </row>
    <row r="874" spans="1:26" ht="12.75" customHeight="1">
      <c r="A874" s="44"/>
      <c r="B874" s="44"/>
      <c r="C874" s="44"/>
      <c r="D874" s="44"/>
      <c r="E874" s="44"/>
      <c r="F874" s="44"/>
      <c r="G874" s="44"/>
      <c r="H874" s="44"/>
      <c r="I874" s="44"/>
      <c r="J874" s="44"/>
      <c r="K874" s="44"/>
      <c r="L874" s="44"/>
      <c r="M874" s="44"/>
      <c r="N874" s="44"/>
      <c r="O874" s="44"/>
      <c r="P874" s="44"/>
      <c r="Q874" s="44"/>
      <c r="R874" s="44"/>
      <c r="S874" s="44"/>
      <c r="T874" s="44"/>
      <c r="U874" s="44"/>
      <c r="V874" s="44"/>
      <c r="W874" s="44"/>
      <c r="X874" s="44"/>
      <c r="Y874" s="44"/>
      <c r="Z874" s="44"/>
    </row>
    <row r="875" spans="1:26" ht="12.75" customHeight="1">
      <c r="A875" s="44"/>
      <c r="B875" s="44"/>
      <c r="C875" s="44"/>
      <c r="D875" s="44"/>
      <c r="E875" s="44"/>
      <c r="F875" s="44"/>
      <c r="G875" s="44"/>
      <c r="H875" s="44"/>
      <c r="I875" s="44"/>
      <c r="J875" s="44"/>
      <c r="K875" s="44"/>
      <c r="L875" s="44"/>
      <c r="M875" s="44"/>
      <c r="N875" s="44"/>
      <c r="O875" s="44"/>
      <c r="P875" s="44"/>
      <c r="Q875" s="44"/>
      <c r="R875" s="44"/>
      <c r="S875" s="44"/>
      <c r="T875" s="44"/>
      <c r="U875" s="44"/>
      <c r="V875" s="44"/>
      <c r="W875" s="44"/>
      <c r="X875" s="44"/>
      <c r="Y875" s="44"/>
      <c r="Z875" s="44"/>
    </row>
    <row r="876" spans="1:26" ht="12.75" customHeight="1">
      <c r="A876" s="44"/>
      <c r="B876" s="44"/>
      <c r="C876" s="44"/>
      <c r="D876" s="44"/>
      <c r="E876" s="44"/>
      <c r="F876" s="44"/>
      <c r="G876" s="44"/>
      <c r="H876" s="44"/>
      <c r="I876" s="44"/>
      <c r="J876" s="44"/>
      <c r="K876" s="44"/>
      <c r="L876" s="44"/>
      <c r="M876" s="44"/>
      <c r="N876" s="44"/>
      <c r="O876" s="44"/>
      <c r="P876" s="44"/>
      <c r="Q876" s="44"/>
      <c r="R876" s="44"/>
      <c r="S876" s="44"/>
      <c r="T876" s="44"/>
      <c r="U876" s="44"/>
      <c r="V876" s="44"/>
      <c r="W876" s="44"/>
      <c r="X876" s="44"/>
      <c r="Y876" s="44"/>
      <c r="Z876" s="44"/>
    </row>
    <row r="877" spans="1:26" ht="12.75" customHeight="1">
      <c r="A877" s="44"/>
      <c r="B877" s="44"/>
      <c r="C877" s="44"/>
      <c r="D877" s="44"/>
      <c r="E877" s="44"/>
      <c r="F877" s="44"/>
      <c r="G877" s="44"/>
      <c r="H877" s="44"/>
      <c r="I877" s="44"/>
      <c r="J877" s="44"/>
      <c r="K877" s="44"/>
      <c r="L877" s="44"/>
      <c r="M877" s="44"/>
      <c r="N877" s="44"/>
      <c r="O877" s="44"/>
      <c r="P877" s="44"/>
      <c r="Q877" s="44"/>
      <c r="R877" s="44"/>
      <c r="S877" s="44"/>
      <c r="T877" s="44"/>
      <c r="U877" s="44"/>
      <c r="V877" s="44"/>
      <c r="W877" s="44"/>
      <c r="X877" s="44"/>
      <c r="Y877" s="44"/>
      <c r="Z877" s="44"/>
    </row>
    <row r="878" spans="1:26" ht="12.75" customHeight="1">
      <c r="A878" s="44"/>
      <c r="B878" s="44"/>
      <c r="C878" s="44"/>
      <c r="D878" s="44"/>
      <c r="E878" s="44"/>
      <c r="F878" s="44"/>
      <c r="G878" s="44"/>
      <c r="H878" s="44"/>
      <c r="I878" s="44"/>
      <c r="J878" s="44"/>
      <c r="K878" s="44"/>
      <c r="L878" s="44"/>
      <c r="M878" s="44"/>
      <c r="N878" s="44"/>
      <c r="O878" s="44"/>
      <c r="P878" s="44"/>
      <c r="Q878" s="44"/>
      <c r="R878" s="44"/>
      <c r="S878" s="44"/>
      <c r="T878" s="44"/>
      <c r="U878" s="44"/>
      <c r="V878" s="44"/>
      <c r="W878" s="44"/>
      <c r="X878" s="44"/>
      <c r="Y878" s="44"/>
      <c r="Z878" s="44"/>
    </row>
    <row r="879" spans="1:26" ht="12.75" customHeight="1">
      <c r="A879" s="44"/>
      <c r="B879" s="44"/>
      <c r="C879" s="44"/>
      <c r="D879" s="44"/>
      <c r="E879" s="44"/>
      <c r="F879" s="44"/>
      <c r="G879" s="44"/>
      <c r="H879" s="44"/>
      <c r="I879" s="44"/>
      <c r="J879" s="44"/>
      <c r="K879" s="44"/>
      <c r="L879" s="44"/>
      <c r="M879" s="44"/>
      <c r="N879" s="44"/>
      <c r="O879" s="44"/>
      <c r="P879" s="44"/>
      <c r="Q879" s="44"/>
      <c r="R879" s="44"/>
      <c r="S879" s="44"/>
      <c r="T879" s="44"/>
      <c r="U879" s="44"/>
      <c r="V879" s="44"/>
      <c r="W879" s="44"/>
      <c r="X879" s="44"/>
      <c r="Y879" s="44"/>
      <c r="Z879" s="44"/>
    </row>
    <row r="880" spans="1:26" ht="12.75" customHeight="1">
      <c r="A880" s="44"/>
      <c r="B880" s="44"/>
      <c r="C880" s="44"/>
      <c r="D880" s="44"/>
      <c r="E880" s="44"/>
      <c r="F880" s="44"/>
      <c r="G880" s="44"/>
      <c r="H880" s="44"/>
      <c r="I880" s="44"/>
      <c r="J880" s="44"/>
      <c r="K880" s="44"/>
      <c r="L880" s="44"/>
      <c r="M880" s="44"/>
      <c r="N880" s="44"/>
      <c r="O880" s="44"/>
      <c r="P880" s="44"/>
      <c r="Q880" s="44"/>
      <c r="R880" s="44"/>
      <c r="S880" s="44"/>
      <c r="T880" s="44"/>
      <c r="U880" s="44"/>
      <c r="V880" s="44"/>
      <c r="W880" s="44"/>
      <c r="X880" s="44"/>
      <c r="Y880" s="44"/>
      <c r="Z880" s="44"/>
    </row>
    <row r="881" spans="1:26" ht="12.75" customHeight="1">
      <c r="A881" s="44"/>
      <c r="B881" s="44"/>
      <c r="C881" s="44"/>
      <c r="D881" s="44"/>
      <c r="E881" s="44"/>
      <c r="F881" s="44"/>
      <c r="G881" s="44"/>
      <c r="H881" s="44"/>
      <c r="I881" s="44"/>
      <c r="J881" s="44"/>
      <c r="K881" s="44"/>
      <c r="L881" s="44"/>
      <c r="M881" s="44"/>
      <c r="N881" s="44"/>
      <c r="O881" s="44"/>
      <c r="P881" s="44"/>
      <c r="Q881" s="44"/>
      <c r="R881" s="44"/>
      <c r="S881" s="44"/>
      <c r="T881" s="44"/>
      <c r="U881" s="44"/>
      <c r="V881" s="44"/>
      <c r="W881" s="44"/>
      <c r="X881" s="44"/>
      <c r="Y881" s="44"/>
      <c r="Z881" s="44"/>
    </row>
    <row r="882" spans="1:26" ht="12.75" customHeight="1">
      <c r="A882" s="44"/>
      <c r="B882" s="44"/>
      <c r="C882" s="44"/>
      <c r="D882" s="44"/>
      <c r="E882" s="44"/>
      <c r="F882" s="44"/>
      <c r="G882" s="44"/>
      <c r="H882" s="44"/>
      <c r="I882" s="44"/>
      <c r="J882" s="44"/>
      <c r="K882" s="44"/>
      <c r="L882" s="44"/>
      <c r="M882" s="44"/>
      <c r="N882" s="44"/>
      <c r="O882" s="44"/>
      <c r="P882" s="44"/>
      <c r="Q882" s="44"/>
      <c r="R882" s="44"/>
      <c r="S882" s="44"/>
      <c r="T882" s="44"/>
      <c r="U882" s="44"/>
      <c r="V882" s="44"/>
      <c r="W882" s="44"/>
      <c r="X882" s="44"/>
      <c r="Y882" s="44"/>
      <c r="Z882" s="44"/>
    </row>
    <row r="883" spans="1:26" ht="12.75" customHeight="1">
      <c r="A883" s="44"/>
      <c r="B883" s="44"/>
      <c r="C883" s="44"/>
      <c r="D883" s="44"/>
      <c r="E883" s="44"/>
      <c r="F883" s="44"/>
      <c r="G883" s="44"/>
      <c r="H883" s="44"/>
      <c r="I883" s="44"/>
      <c r="J883" s="44"/>
      <c r="K883" s="44"/>
      <c r="L883" s="44"/>
      <c r="M883" s="44"/>
      <c r="N883" s="44"/>
      <c r="O883" s="44"/>
      <c r="P883" s="44"/>
      <c r="Q883" s="44"/>
      <c r="R883" s="44"/>
      <c r="S883" s="44"/>
      <c r="T883" s="44"/>
      <c r="U883" s="44"/>
      <c r="V883" s="44"/>
      <c r="W883" s="44"/>
      <c r="X883" s="44"/>
      <c r="Y883" s="44"/>
      <c r="Z883" s="44"/>
    </row>
    <row r="884" spans="1:26" ht="12.75" customHeight="1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  <c r="P884" s="44"/>
      <c r="Q884" s="44"/>
      <c r="R884" s="44"/>
      <c r="S884" s="44"/>
      <c r="T884" s="44"/>
      <c r="U884" s="44"/>
      <c r="V884" s="44"/>
      <c r="W884" s="44"/>
      <c r="X884" s="44"/>
      <c r="Y884" s="44"/>
      <c r="Z884" s="44"/>
    </row>
    <row r="885" spans="1:26" ht="12.75" customHeight="1">
      <c r="A885" s="44"/>
      <c r="B885" s="44"/>
      <c r="C885" s="44"/>
      <c r="D885" s="44"/>
      <c r="E885" s="44"/>
      <c r="F885" s="44"/>
      <c r="G885" s="44"/>
      <c r="H885" s="44"/>
      <c r="I885" s="44"/>
      <c r="J885" s="44"/>
      <c r="K885" s="44"/>
      <c r="L885" s="44"/>
      <c r="M885" s="44"/>
      <c r="N885" s="44"/>
      <c r="O885" s="44"/>
      <c r="P885" s="44"/>
      <c r="Q885" s="44"/>
      <c r="R885" s="44"/>
      <c r="S885" s="44"/>
      <c r="T885" s="44"/>
      <c r="U885" s="44"/>
      <c r="V885" s="44"/>
      <c r="W885" s="44"/>
      <c r="X885" s="44"/>
      <c r="Y885" s="44"/>
      <c r="Z885" s="44"/>
    </row>
    <row r="886" spans="1:26" ht="12.75" customHeight="1">
      <c r="A886" s="44"/>
      <c r="B886" s="44"/>
      <c r="C886" s="44"/>
      <c r="D886" s="44"/>
      <c r="E886" s="44"/>
      <c r="F886" s="44"/>
      <c r="G886" s="44"/>
      <c r="H886" s="44"/>
      <c r="I886" s="44"/>
      <c r="J886" s="44"/>
      <c r="K886" s="44"/>
      <c r="L886" s="44"/>
      <c r="M886" s="44"/>
      <c r="N886" s="44"/>
      <c r="O886" s="44"/>
      <c r="P886" s="44"/>
      <c r="Q886" s="44"/>
      <c r="R886" s="44"/>
      <c r="S886" s="44"/>
      <c r="T886" s="44"/>
      <c r="U886" s="44"/>
      <c r="V886" s="44"/>
      <c r="W886" s="44"/>
      <c r="X886" s="44"/>
      <c r="Y886" s="44"/>
      <c r="Z886" s="44"/>
    </row>
    <row r="887" spans="1:26" ht="12.75" customHeight="1">
      <c r="A887" s="44"/>
      <c r="B887" s="44"/>
      <c r="C887" s="44"/>
      <c r="D887" s="44"/>
      <c r="E887" s="44"/>
      <c r="F887" s="44"/>
      <c r="G887" s="44"/>
      <c r="H887" s="44"/>
      <c r="I887" s="44"/>
      <c r="J887" s="44"/>
      <c r="K887" s="44"/>
      <c r="L887" s="44"/>
      <c r="M887" s="44"/>
      <c r="N887" s="44"/>
      <c r="O887" s="44"/>
      <c r="P887" s="44"/>
      <c r="Q887" s="44"/>
      <c r="R887" s="44"/>
      <c r="S887" s="44"/>
      <c r="T887" s="44"/>
      <c r="U887" s="44"/>
      <c r="V887" s="44"/>
      <c r="W887" s="44"/>
      <c r="X887" s="44"/>
      <c r="Y887" s="44"/>
      <c r="Z887" s="44"/>
    </row>
    <row r="888" spans="1:26" ht="12.75" customHeight="1">
      <c r="A888" s="44"/>
      <c r="B888" s="44"/>
      <c r="C888" s="44"/>
      <c r="D888" s="44"/>
      <c r="E888" s="44"/>
      <c r="F888" s="44"/>
      <c r="G888" s="44"/>
      <c r="H888" s="44"/>
      <c r="I888" s="44"/>
      <c r="J888" s="44"/>
      <c r="K888" s="44"/>
      <c r="L888" s="44"/>
      <c r="M888" s="44"/>
      <c r="N888" s="44"/>
      <c r="O888" s="44"/>
      <c r="P888" s="44"/>
      <c r="Q888" s="44"/>
      <c r="R888" s="44"/>
      <c r="S888" s="44"/>
      <c r="T888" s="44"/>
      <c r="U888" s="44"/>
      <c r="V888" s="44"/>
      <c r="W888" s="44"/>
      <c r="X888" s="44"/>
      <c r="Y888" s="44"/>
      <c r="Z888" s="44"/>
    </row>
    <row r="889" spans="1:26" ht="12.75" customHeight="1">
      <c r="A889" s="44"/>
      <c r="B889" s="44"/>
      <c r="C889" s="44"/>
      <c r="D889" s="44"/>
      <c r="E889" s="44"/>
      <c r="F889" s="44"/>
      <c r="G889" s="44"/>
      <c r="H889" s="44"/>
      <c r="I889" s="44"/>
      <c r="J889" s="44"/>
      <c r="K889" s="44"/>
      <c r="L889" s="44"/>
      <c r="M889" s="44"/>
      <c r="N889" s="44"/>
      <c r="O889" s="44"/>
      <c r="P889" s="44"/>
      <c r="Q889" s="44"/>
      <c r="R889" s="44"/>
      <c r="S889" s="44"/>
      <c r="T889" s="44"/>
      <c r="U889" s="44"/>
      <c r="V889" s="44"/>
      <c r="W889" s="44"/>
      <c r="X889" s="44"/>
      <c r="Y889" s="44"/>
      <c r="Z889" s="44"/>
    </row>
    <row r="890" spans="1:26" ht="12.75" customHeight="1">
      <c r="A890" s="44"/>
      <c r="B890" s="44"/>
      <c r="C890" s="44"/>
      <c r="D890" s="44"/>
      <c r="E890" s="44"/>
      <c r="F890" s="44"/>
      <c r="G890" s="44"/>
      <c r="H890" s="44"/>
      <c r="I890" s="44"/>
      <c r="J890" s="44"/>
      <c r="K890" s="44"/>
      <c r="L890" s="44"/>
      <c r="M890" s="44"/>
      <c r="N890" s="44"/>
      <c r="O890" s="44"/>
      <c r="P890" s="44"/>
      <c r="Q890" s="44"/>
      <c r="R890" s="44"/>
      <c r="S890" s="44"/>
      <c r="T890" s="44"/>
      <c r="U890" s="44"/>
      <c r="V890" s="44"/>
      <c r="W890" s="44"/>
      <c r="X890" s="44"/>
      <c r="Y890" s="44"/>
      <c r="Z890" s="44"/>
    </row>
    <row r="891" spans="1:26" ht="12.75" customHeight="1">
      <c r="A891" s="44"/>
      <c r="B891" s="44"/>
      <c r="C891" s="44"/>
      <c r="D891" s="44"/>
      <c r="E891" s="44"/>
      <c r="F891" s="44"/>
      <c r="G891" s="44"/>
      <c r="H891" s="44"/>
      <c r="I891" s="44"/>
      <c r="J891" s="44"/>
      <c r="K891" s="44"/>
      <c r="L891" s="44"/>
      <c r="M891" s="44"/>
      <c r="N891" s="44"/>
      <c r="O891" s="44"/>
      <c r="P891" s="44"/>
      <c r="Q891" s="44"/>
      <c r="R891" s="44"/>
      <c r="S891" s="44"/>
      <c r="T891" s="44"/>
      <c r="U891" s="44"/>
      <c r="V891" s="44"/>
      <c r="W891" s="44"/>
      <c r="X891" s="44"/>
      <c r="Y891" s="44"/>
      <c r="Z891" s="44"/>
    </row>
    <row r="892" spans="1:26" ht="12.75" customHeight="1">
      <c r="A892" s="44"/>
      <c r="B892" s="44"/>
      <c r="C892" s="44"/>
      <c r="D892" s="44"/>
      <c r="E892" s="44"/>
      <c r="F892" s="44"/>
      <c r="G892" s="44"/>
      <c r="H892" s="44"/>
      <c r="I892" s="44"/>
      <c r="J892" s="44"/>
      <c r="K892" s="44"/>
      <c r="L892" s="44"/>
      <c r="M892" s="44"/>
      <c r="N892" s="44"/>
      <c r="O892" s="44"/>
      <c r="P892" s="44"/>
      <c r="Q892" s="44"/>
      <c r="R892" s="44"/>
      <c r="S892" s="44"/>
      <c r="T892" s="44"/>
      <c r="U892" s="44"/>
      <c r="V892" s="44"/>
      <c r="W892" s="44"/>
      <c r="X892" s="44"/>
      <c r="Y892" s="44"/>
      <c r="Z892" s="44"/>
    </row>
    <row r="893" spans="1:26" ht="12.75" customHeight="1">
      <c r="A893" s="44"/>
      <c r="B893" s="44"/>
      <c r="C893" s="44"/>
      <c r="D893" s="44"/>
      <c r="E893" s="44"/>
      <c r="F893" s="44"/>
      <c r="G893" s="44"/>
      <c r="H893" s="44"/>
      <c r="I893" s="44"/>
      <c r="J893" s="44"/>
      <c r="K893" s="44"/>
      <c r="L893" s="44"/>
      <c r="M893" s="44"/>
      <c r="N893" s="44"/>
      <c r="O893" s="44"/>
      <c r="P893" s="44"/>
      <c r="Q893" s="44"/>
      <c r="R893" s="44"/>
      <c r="S893" s="44"/>
      <c r="T893" s="44"/>
      <c r="U893" s="44"/>
      <c r="V893" s="44"/>
      <c r="W893" s="44"/>
      <c r="X893" s="44"/>
      <c r="Y893" s="44"/>
      <c r="Z893" s="44"/>
    </row>
    <row r="894" spans="1:26" ht="12.75" customHeight="1">
      <c r="A894" s="44"/>
      <c r="B894" s="44"/>
      <c r="C894" s="44"/>
      <c r="D894" s="44"/>
      <c r="E894" s="44"/>
      <c r="F894" s="44"/>
      <c r="G894" s="44"/>
      <c r="H894" s="44"/>
      <c r="I894" s="44"/>
      <c r="J894" s="44"/>
      <c r="K894" s="44"/>
      <c r="L894" s="44"/>
      <c r="M894" s="44"/>
      <c r="N894" s="44"/>
      <c r="O894" s="44"/>
      <c r="P894" s="44"/>
      <c r="Q894" s="44"/>
      <c r="R894" s="44"/>
      <c r="S894" s="44"/>
      <c r="T894" s="44"/>
      <c r="U894" s="44"/>
      <c r="V894" s="44"/>
      <c r="W894" s="44"/>
      <c r="X894" s="44"/>
      <c r="Y894" s="44"/>
      <c r="Z894" s="44"/>
    </row>
    <row r="895" spans="1:26" ht="12.75" customHeight="1">
      <c r="A895" s="44"/>
      <c r="B895" s="44"/>
      <c r="C895" s="44"/>
      <c r="D895" s="44"/>
      <c r="E895" s="44"/>
      <c r="F895" s="44"/>
      <c r="G895" s="44"/>
      <c r="H895" s="44"/>
      <c r="I895" s="44"/>
      <c r="J895" s="44"/>
      <c r="K895" s="44"/>
      <c r="L895" s="44"/>
      <c r="M895" s="44"/>
      <c r="N895" s="44"/>
      <c r="O895" s="44"/>
      <c r="P895" s="44"/>
      <c r="Q895" s="44"/>
      <c r="R895" s="44"/>
      <c r="S895" s="44"/>
      <c r="T895" s="44"/>
      <c r="U895" s="44"/>
      <c r="V895" s="44"/>
      <c r="W895" s="44"/>
      <c r="X895" s="44"/>
      <c r="Y895" s="44"/>
      <c r="Z895" s="44"/>
    </row>
    <row r="896" spans="1:26" ht="12.75" customHeight="1">
      <c r="A896" s="44"/>
      <c r="B896" s="44"/>
      <c r="C896" s="44"/>
      <c r="D896" s="44"/>
      <c r="E896" s="44"/>
      <c r="F896" s="44"/>
      <c r="G896" s="44"/>
      <c r="H896" s="44"/>
      <c r="I896" s="44"/>
      <c r="J896" s="44"/>
      <c r="K896" s="44"/>
      <c r="L896" s="44"/>
      <c r="M896" s="44"/>
      <c r="N896" s="44"/>
      <c r="O896" s="44"/>
      <c r="P896" s="44"/>
      <c r="Q896" s="44"/>
      <c r="R896" s="44"/>
      <c r="S896" s="44"/>
      <c r="T896" s="44"/>
      <c r="U896" s="44"/>
      <c r="V896" s="44"/>
      <c r="W896" s="44"/>
      <c r="X896" s="44"/>
      <c r="Y896" s="44"/>
      <c r="Z896" s="44"/>
    </row>
    <row r="897" spans="1:26" ht="12.75" customHeight="1">
      <c r="A897" s="44"/>
      <c r="B897" s="44"/>
      <c r="C897" s="44"/>
      <c r="D897" s="44"/>
      <c r="E897" s="44"/>
      <c r="F897" s="44"/>
      <c r="G897" s="44"/>
      <c r="H897" s="44"/>
      <c r="I897" s="44"/>
      <c r="J897" s="44"/>
      <c r="K897" s="44"/>
      <c r="L897" s="44"/>
      <c r="M897" s="44"/>
      <c r="N897" s="44"/>
      <c r="O897" s="44"/>
      <c r="P897" s="44"/>
      <c r="Q897" s="44"/>
      <c r="R897" s="44"/>
      <c r="S897" s="44"/>
      <c r="T897" s="44"/>
      <c r="U897" s="44"/>
      <c r="V897" s="44"/>
      <c r="W897" s="44"/>
      <c r="X897" s="44"/>
      <c r="Y897" s="44"/>
      <c r="Z897" s="44"/>
    </row>
    <row r="898" spans="1:26" ht="12.75" customHeight="1">
      <c r="A898" s="44"/>
      <c r="B898" s="44"/>
      <c r="C898" s="44"/>
      <c r="D898" s="44"/>
      <c r="E898" s="44"/>
      <c r="F898" s="44"/>
      <c r="G898" s="44"/>
      <c r="H898" s="44"/>
      <c r="I898" s="44"/>
      <c r="J898" s="44"/>
      <c r="K898" s="44"/>
      <c r="L898" s="44"/>
      <c r="M898" s="44"/>
      <c r="N898" s="44"/>
      <c r="O898" s="44"/>
      <c r="P898" s="44"/>
      <c r="Q898" s="44"/>
      <c r="R898" s="44"/>
      <c r="S898" s="44"/>
      <c r="T898" s="44"/>
      <c r="U898" s="44"/>
      <c r="V898" s="44"/>
      <c r="W898" s="44"/>
      <c r="X898" s="44"/>
      <c r="Y898" s="44"/>
      <c r="Z898" s="44"/>
    </row>
    <row r="899" spans="1:26" ht="12.75" customHeight="1">
      <c r="A899" s="44"/>
      <c r="B899" s="44"/>
      <c r="C899" s="44"/>
      <c r="D899" s="44"/>
      <c r="E899" s="44"/>
      <c r="F899" s="44"/>
      <c r="G899" s="44"/>
      <c r="H899" s="44"/>
      <c r="I899" s="44"/>
      <c r="J899" s="44"/>
      <c r="K899" s="44"/>
      <c r="L899" s="44"/>
      <c r="M899" s="44"/>
      <c r="N899" s="44"/>
      <c r="O899" s="44"/>
      <c r="P899" s="44"/>
      <c r="Q899" s="44"/>
      <c r="R899" s="44"/>
      <c r="S899" s="44"/>
      <c r="T899" s="44"/>
      <c r="U899" s="44"/>
      <c r="V899" s="44"/>
      <c r="W899" s="44"/>
      <c r="X899" s="44"/>
      <c r="Y899" s="44"/>
      <c r="Z899" s="44"/>
    </row>
    <row r="900" spans="1:26" ht="12.75" customHeight="1">
      <c r="A900" s="44"/>
      <c r="B900" s="44"/>
      <c r="C900" s="44"/>
      <c r="D900" s="44"/>
      <c r="E900" s="44"/>
      <c r="F900" s="44"/>
      <c r="G900" s="44"/>
      <c r="H900" s="44"/>
      <c r="I900" s="44"/>
      <c r="J900" s="44"/>
      <c r="K900" s="44"/>
      <c r="L900" s="44"/>
      <c r="M900" s="44"/>
      <c r="N900" s="44"/>
      <c r="O900" s="44"/>
      <c r="P900" s="44"/>
      <c r="Q900" s="44"/>
      <c r="R900" s="44"/>
      <c r="S900" s="44"/>
      <c r="T900" s="44"/>
      <c r="U900" s="44"/>
      <c r="V900" s="44"/>
      <c r="W900" s="44"/>
      <c r="X900" s="44"/>
      <c r="Y900" s="44"/>
      <c r="Z900" s="44"/>
    </row>
    <row r="901" spans="1:26" ht="12.75" customHeight="1">
      <c r="A901" s="44"/>
      <c r="B901" s="44"/>
      <c r="C901" s="44"/>
      <c r="D901" s="44"/>
      <c r="E901" s="44"/>
      <c r="F901" s="44"/>
      <c r="G901" s="44"/>
      <c r="H901" s="44"/>
      <c r="I901" s="44"/>
      <c r="J901" s="44"/>
      <c r="K901" s="44"/>
      <c r="L901" s="44"/>
      <c r="M901" s="44"/>
      <c r="N901" s="44"/>
      <c r="O901" s="44"/>
      <c r="P901" s="44"/>
      <c r="Q901" s="44"/>
      <c r="R901" s="44"/>
      <c r="S901" s="44"/>
      <c r="T901" s="44"/>
      <c r="U901" s="44"/>
      <c r="V901" s="44"/>
      <c r="W901" s="44"/>
      <c r="X901" s="44"/>
      <c r="Y901" s="44"/>
      <c r="Z901" s="44"/>
    </row>
    <row r="902" spans="1:26" ht="12.75" customHeight="1">
      <c r="A902" s="44"/>
      <c r="B902" s="44"/>
      <c r="C902" s="44"/>
      <c r="D902" s="44"/>
      <c r="E902" s="44"/>
      <c r="F902" s="44"/>
      <c r="G902" s="44"/>
      <c r="H902" s="44"/>
      <c r="I902" s="44"/>
      <c r="J902" s="44"/>
      <c r="K902" s="44"/>
      <c r="L902" s="44"/>
      <c r="M902" s="44"/>
      <c r="N902" s="44"/>
      <c r="O902" s="44"/>
      <c r="P902" s="44"/>
      <c r="Q902" s="44"/>
      <c r="R902" s="44"/>
      <c r="S902" s="44"/>
      <c r="T902" s="44"/>
      <c r="U902" s="44"/>
      <c r="V902" s="44"/>
      <c r="W902" s="44"/>
      <c r="X902" s="44"/>
      <c r="Y902" s="44"/>
      <c r="Z902" s="44"/>
    </row>
    <row r="903" spans="1:26" ht="12.75" customHeight="1">
      <c r="A903" s="44"/>
      <c r="B903" s="44"/>
      <c r="C903" s="44"/>
      <c r="D903" s="44"/>
      <c r="E903" s="44"/>
      <c r="F903" s="44"/>
      <c r="G903" s="44"/>
      <c r="H903" s="44"/>
      <c r="I903" s="44"/>
      <c r="J903" s="44"/>
      <c r="K903" s="44"/>
      <c r="L903" s="44"/>
      <c r="M903" s="44"/>
      <c r="N903" s="44"/>
      <c r="O903" s="44"/>
      <c r="P903" s="44"/>
      <c r="Q903" s="44"/>
      <c r="R903" s="44"/>
      <c r="S903" s="44"/>
      <c r="T903" s="44"/>
      <c r="U903" s="44"/>
      <c r="V903" s="44"/>
      <c r="W903" s="44"/>
      <c r="X903" s="44"/>
      <c r="Y903" s="44"/>
      <c r="Z903" s="44"/>
    </row>
    <row r="904" spans="1:26" ht="12.75" customHeight="1">
      <c r="A904" s="44"/>
      <c r="B904" s="44"/>
      <c r="C904" s="44"/>
      <c r="D904" s="44"/>
      <c r="E904" s="44"/>
      <c r="F904" s="44"/>
      <c r="G904" s="44"/>
      <c r="H904" s="44"/>
      <c r="I904" s="44"/>
      <c r="J904" s="44"/>
      <c r="K904" s="44"/>
      <c r="L904" s="44"/>
      <c r="M904" s="44"/>
      <c r="N904" s="44"/>
      <c r="O904" s="44"/>
      <c r="P904" s="44"/>
      <c r="Q904" s="44"/>
      <c r="R904" s="44"/>
      <c r="S904" s="44"/>
      <c r="T904" s="44"/>
      <c r="U904" s="44"/>
      <c r="V904" s="44"/>
      <c r="W904" s="44"/>
      <c r="X904" s="44"/>
      <c r="Y904" s="44"/>
      <c r="Z904" s="44"/>
    </row>
    <row r="905" spans="1:26" ht="12.75" customHeight="1">
      <c r="A905" s="44"/>
      <c r="B905" s="44"/>
      <c r="C905" s="44"/>
      <c r="D905" s="44"/>
      <c r="E905" s="44"/>
      <c r="F905" s="44"/>
      <c r="G905" s="44"/>
      <c r="H905" s="44"/>
      <c r="I905" s="44"/>
      <c r="J905" s="44"/>
      <c r="K905" s="44"/>
      <c r="L905" s="44"/>
      <c r="M905" s="44"/>
      <c r="N905" s="44"/>
      <c r="O905" s="44"/>
      <c r="P905" s="44"/>
      <c r="Q905" s="44"/>
      <c r="R905" s="44"/>
      <c r="S905" s="44"/>
      <c r="T905" s="44"/>
      <c r="U905" s="44"/>
      <c r="V905" s="44"/>
      <c r="W905" s="44"/>
      <c r="X905" s="44"/>
      <c r="Y905" s="44"/>
      <c r="Z905" s="44"/>
    </row>
    <row r="906" spans="1:26" ht="12.75" customHeight="1">
      <c r="A906" s="44"/>
      <c r="B906" s="44"/>
      <c r="C906" s="44"/>
      <c r="D906" s="44"/>
      <c r="E906" s="44"/>
      <c r="F906" s="44"/>
      <c r="G906" s="44"/>
      <c r="H906" s="44"/>
      <c r="I906" s="44"/>
      <c r="J906" s="44"/>
      <c r="K906" s="44"/>
      <c r="L906" s="44"/>
      <c r="M906" s="44"/>
      <c r="N906" s="44"/>
      <c r="O906" s="44"/>
      <c r="P906" s="44"/>
      <c r="Q906" s="44"/>
      <c r="R906" s="44"/>
      <c r="S906" s="44"/>
      <c r="T906" s="44"/>
      <c r="U906" s="44"/>
      <c r="V906" s="44"/>
      <c r="W906" s="44"/>
      <c r="X906" s="44"/>
      <c r="Y906" s="44"/>
      <c r="Z906" s="44"/>
    </row>
    <row r="907" spans="1:26" ht="12.75" customHeight="1">
      <c r="A907" s="44"/>
      <c r="B907" s="44"/>
      <c r="C907" s="44"/>
      <c r="D907" s="44"/>
      <c r="E907" s="44"/>
      <c r="F907" s="44"/>
      <c r="G907" s="44"/>
      <c r="H907" s="44"/>
      <c r="I907" s="44"/>
      <c r="J907" s="44"/>
      <c r="K907" s="44"/>
      <c r="L907" s="44"/>
      <c r="M907" s="44"/>
      <c r="N907" s="44"/>
      <c r="O907" s="44"/>
      <c r="P907" s="44"/>
      <c r="Q907" s="44"/>
      <c r="R907" s="44"/>
      <c r="S907" s="44"/>
      <c r="T907" s="44"/>
      <c r="U907" s="44"/>
      <c r="V907" s="44"/>
      <c r="W907" s="44"/>
      <c r="X907" s="44"/>
      <c r="Y907" s="44"/>
      <c r="Z907" s="44"/>
    </row>
    <row r="908" spans="1:26" ht="12.75" customHeight="1">
      <c r="A908" s="44"/>
      <c r="B908" s="44"/>
      <c r="C908" s="44"/>
      <c r="D908" s="44"/>
      <c r="E908" s="44"/>
      <c r="F908" s="44"/>
      <c r="G908" s="44"/>
      <c r="H908" s="44"/>
      <c r="I908" s="44"/>
      <c r="J908" s="44"/>
      <c r="K908" s="44"/>
      <c r="L908" s="44"/>
      <c r="M908" s="44"/>
      <c r="N908" s="44"/>
      <c r="O908" s="44"/>
      <c r="P908" s="44"/>
      <c r="Q908" s="44"/>
      <c r="R908" s="44"/>
      <c r="S908" s="44"/>
      <c r="T908" s="44"/>
      <c r="U908" s="44"/>
      <c r="V908" s="44"/>
      <c r="W908" s="44"/>
      <c r="X908" s="44"/>
      <c r="Y908" s="44"/>
      <c r="Z908" s="44"/>
    </row>
    <row r="909" spans="1:26" ht="12.75" customHeight="1">
      <c r="A909" s="44"/>
      <c r="B909" s="44"/>
      <c r="C909" s="44"/>
      <c r="D909" s="44"/>
      <c r="E909" s="44"/>
      <c r="F909" s="44"/>
      <c r="G909" s="44"/>
      <c r="H909" s="44"/>
      <c r="I909" s="44"/>
      <c r="J909" s="44"/>
      <c r="K909" s="44"/>
      <c r="L909" s="44"/>
      <c r="M909" s="44"/>
      <c r="N909" s="44"/>
      <c r="O909" s="44"/>
      <c r="P909" s="44"/>
      <c r="Q909" s="44"/>
      <c r="R909" s="44"/>
      <c r="S909" s="44"/>
      <c r="T909" s="44"/>
      <c r="U909" s="44"/>
      <c r="V909" s="44"/>
      <c r="W909" s="44"/>
      <c r="X909" s="44"/>
      <c r="Y909" s="44"/>
      <c r="Z909" s="44"/>
    </row>
    <row r="910" spans="1:26" ht="12.75" customHeight="1">
      <c r="A910" s="44"/>
      <c r="B910" s="44"/>
      <c r="C910" s="44"/>
      <c r="D910" s="44"/>
      <c r="E910" s="44"/>
      <c r="F910" s="44"/>
      <c r="G910" s="44"/>
      <c r="H910" s="44"/>
      <c r="I910" s="44"/>
      <c r="J910" s="44"/>
      <c r="K910" s="44"/>
      <c r="L910" s="44"/>
      <c r="M910" s="44"/>
      <c r="N910" s="44"/>
      <c r="O910" s="44"/>
      <c r="P910" s="44"/>
      <c r="Q910" s="44"/>
      <c r="R910" s="44"/>
      <c r="S910" s="44"/>
      <c r="T910" s="44"/>
      <c r="U910" s="44"/>
      <c r="V910" s="44"/>
      <c r="W910" s="44"/>
      <c r="X910" s="44"/>
      <c r="Y910" s="44"/>
      <c r="Z910" s="44"/>
    </row>
    <row r="911" spans="1:26" ht="12.75" customHeight="1">
      <c r="A911" s="44"/>
      <c r="B911" s="44"/>
      <c r="C911" s="44"/>
      <c r="D911" s="44"/>
      <c r="E911" s="44"/>
      <c r="F911" s="44"/>
      <c r="G911" s="44"/>
      <c r="H911" s="44"/>
      <c r="I911" s="44"/>
      <c r="J911" s="44"/>
      <c r="K911" s="44"/>
      <c r="L911" s="44"/>
      <c r="M911" s="44"/>
      <c r="N911" s="44"/>
      <c r="O911" s="44"/>
      <c r="P911" s="44"/>
      <c r="Q911" s="44"/>
      <c r="R911" s="44"/>
      <c r="S911" s="44"/>
      <c r="T911" s="44"/>
      <c r="U911" s="44"/>
      <c r="V911" s="44"/>
      <c r="W911" s="44"/>
      <c r="X911" s="44"/>
      <c r="Y911" s="44"/>
      <c r="Z911" s="44"/>
    </row>
    <row r="912" spans="1:26" ht="12.75" customHeight="1">
      <c r="A912" s="44"/>
      <c r="B912" s="44"/>
      <c r="C912" s="44"/>
      <c r="D912" s="44"/>
      <c r="E912" s="44"/>
      <c r="F912" s="44"/>
      <c r="G912" s="44"/>
      <c r="H912" s="44"/>
      <c r="I912" s="44"/>
      <c r="J912" s="44"/>
      <c r="K912" s="44"/>
      <c r="L912" s="44"/>
      <c r="M912" s="44"/>
      <c r="N912" s="44"/>
      <c r="O912" s="44"/>
      <c r="P912" s="44"/>
      <c r="Q912" s="44"/>
      <c r="R912" s="44"/>
      <c r="S912" s="44"/>
      <c r="T912" s="44"/>
      <c r="U912" s="44"/>
      <c r="V912" s="44"/>
      <c r="W912" s="44"/>
      <c r="X912" s="44"/>
      <c r="Y912" s="44"/>
      <c r="Z912" s="44"/>
    </row>
    <row r="913" spans="1:26" ht="12.75" customHeight="1">
      <c r="A913" s="44"/>
      <c r="B913" s="44"/>
      <c r="C913" s="44"/>
      <c r="D913" s="44"/>
      <c r="E913" s="44"/>
      <c r="F913" s="44"/>
      <c r="G913" s="44"/>
      <c r="H913" s="44"/>
      <c r="I913" s="44"/>
      <c r="J913" s="44"/>
      <c r="K913" s="44"/>
      <c r="L913" s="44"/>
      <c r="M913" s="44"/>
      <c r="N913" s="44"/>
      <c r="O913" s="44"/>
      <c r="P913" s="44"/>
      <c r="Q913" s="44"/>
      <c r="R913" s="44"/>
      <c r="S913" s="44"/>
      <c r="T913" s="44"/>
      <c r="U913" s="44"/>
      <c r="V913" s="44"/>
      <c r="W913" s="44"/>
      <c r="X913" s="44"/>
      <c r="Y913" s="44"/>
      <c r="Z913" s="44"/>
    </row>
    <row r="914" spans="1:26" ht="12.75" customHeight="1">
      <c r="A914" s="44"/>
      <c r="B914" s="44"/>
      <c r="C914" s="44"/>
      <c r="D914" s="44"/>
      <c r="E914" s="44"/>
      <c r="F914" s="44"/>
      <c r="G914" s="44"/>
      <c r="H914" s="44"/>
      <c r="I914" s="44"/>
      <c r="J914" s="44"/>
      <c r="K914" s="44"/>
      <c r="L914" s="44"/>
      <c r="M914" s="44"/>
      <c r="N914" s="44"/>
      <c r="O914" s="44"/>
      <c r="P914" s="44"/>
      <c r="Q914" s="44"/>
      <c r="R914" s="44"/>
      <c r="S914" s="44"/>
      <c r="T914" s="44"/>
      <c r="U914" s="44"/>
      <c r="V914" s="44"/>
      <c r="W914" s="44"/>
      <c r="X914" s="44"/>
      <c r="Y914" s="44"/>
      <c r="Z914" s="44"/>
    </row>
    <row r="915" spans="1:26" ht="12.75" customHeight="1">
      <c r="A915" s="44"/>
      <c r="B915" s="44"/>
      <c r="C915" s="44"/>
      <c r="D915" s="44"/>
      <c r="E915" s="44"/>
      <c r="F915" s="44"/>
      <c r="G915" s="44"/>
      <c r="H915" s="44"/>
      <c r="I915" s="44"/>
      <c r="J915" s="44"/>
      <c r="K915" s="44"/>
      <c r="L915" s="44"/>
      <c r="M915" s="44"/>
      <c r="N915" s="44"/>
      <c r="O915" s="44"/>
      <c r="P915" s="44"/>
      <c r="Q915" s="44"/>
      <c r="R915" s="44"/>
      <c r="S915" s="44"/>
      <c r="T915" s="44"/>
      <c r="U915" s="44"/>
      <c r="V915" s="44"/>
      <c r="W915" s="44"/>
      <c r="X915" s="44"/>
      <c r="Y915" s="44"/>
      <c r="Z915" s="44"/>
    </row>
    <row r="916" spans="1:26" ht="12.75" customHeight="1">
      <c r="A916" s="44"/>
      <c r="B916" s="44"/>
      <c r="C916" s="44"/>
      <c r="D916" s="44"/>
      <c r="E916" s="44"/>
      <c r="F916" s="44"/>
      <c r="G916" s="44"/>
      <c r="H916" s="44"/>
      <c r="I916" s="44"/>
      <c r="J916" s="44"/>
      <c r="K916" s="44"/>
      <c r="L916" s="44"/>
      <c r="M916" s="44"/>
      <c r="N916" s="44"/>
      <c r="O916" s="44"/>
      <c r="P916" s="44"/>
      <c r="Q916" s="44"/>
      <c r="R916" s="44"/>
      <c r="S916" s="44"/>
      <c r="T916" s="44"/>
      <c r="U916" s="44"/>
      <c r="V916" s="44"/>
      <c r="W916" s="44"/>
      <c r="X916" s="44"/>
      <c r="Y916" s="44"/>
      <c r="Z916" s="44"/>
    </row>
    <row r="917" spans="1:26" ht="12.75" customHeight="1">
      <c r="A917" s="44"/>
      <c r="B917" s="44"/>
      <c r="C917" s="44"/>
      <c r="D917" s="44"/>
      <c r="E917" s="44"/>
      <c r="F917" s="44"/>
      <c r="G917" s="44"/>
      <c r="H917" s="44"/>
      <c r="I917" s="44"/>
      <c r="J917" s="44"/>
      <c r="K917" s="44"/>
      <c r="L917" s="44"/>
      <c r="M917" s="44"/>
      <c r="N917" s="44"/>
      <c r="O917" s="44"/>
      <c r="P917" s="44"/>
      <c r="Q917" s="44"/>
      <c r="R917" s="44"/>
      <c r="S917" s="44"/>
      <c r="T917" s="44"/>
      <c r="U917" s="44"/>
      <c r="V917" s="44"/>
      <c r="W917" s="44"/>
      <c r="X917" s="44"/>
      <c r="Y917" s="44"/>
      <c r="Z917" s="44"/>
    </row>
    <row r="918" spans="1:26" ht="12.75" customHeight="1">
      <c r="A918" s="44"/>
      <c r="B918" s="44"/>
      <c r="C918" s="44"/>
      <c r="D918" s="44"/>
      <c r="E918" s="44"/>
      <c r="F918" s="44"/>
      <c r="G918" s="44"/>
      <c r="H918" s="44"/>
      <c r="I918" s="44"/>
      <c r="J918" s="44"/>
      <c r="K918" s="44"/>
      <c r="L918" s="44"/>
      <c r="M918" s="44"/>
      <c r="N918" s="44"/>
      <c r="O918" s="44"/>
      <c r="P918" s="44"/>
      <c r="Q918" s="44"/>
      <c r="R918" s="44"/>
      <c r="S918" s="44"/>
      <c r="T918" s="44"/>
      <c r="U918" s="44"/>
      <c r="V918" s="44"/>
      <c r="W918" s="44"/>
      <c r="X918" s="44"/>
      <c r="Y918" s="44"/>
      <c r="Z918" s="44"/>
    </row>
    <row r="919" spans="1:26" ht="12.75" customHeight="1">
      <c r="A919" s="44"/>
      <c r="B919" s="44"/>
      <c r="C919" s="44"/>
      <c r="D919" s="44"/>
      <c r="E919" s="44"/>
      <c r="F919" s="44"/>
      <c r="G919" s="44"/>
      <c r="H919" s="44"/>
      <c r="I919" s="44"/>
      <c r="J919" s="44"/>
      <c r="K919" s="44"/>
      <c r="L919" s="44"/>
      <c r="M919" s="44"/>
      <c r="N919" s="44"/>
      <c r="O919" s="44"/>
      <c r="P919" s="44"/>
      <c r="Q919" s="44"/>
      <c r="R919" s="44"/>
      <c r="S919" s="44"/>
      <c r="T919" s="44"/>
      <c r="U919" s="44"/>
      <c r="V919" s="44"/>
      <c r="W919" s="44"/>
      <c r="X919" s="44"/>
      <c r="Y919" s="44"/>
      <c r="Z919" s="44"/>
    </row>
    <row r="920" spans="1:26" ht="12.75" customHeight="1">
      <c r="A920" s="44"/>
      <c r="B920" s="44"/>
      <c r="C920" s="44"/>
      <c r="D920" s="44"/>
      <c r="E920" s="44"/>
      <c r="F920" s="44"/>
      <c r="G920" s="44"/>
      <c r="H920" s="44"/>
      <c r="I920" s="44"/>
      <c r="J920" s="44"/>
      <c r="K920" s="44"/>
      <c r="L920" s="44"/>
      <c r="M920" s="44"/>
      <c r="N920" s="44"/>
      <c r="O920" s="44"/>
      <c r="P920" s="44"/>
      <c r="Q920" s="44"/>
      <c r="R920" s="44"/>
      <c r="S920" s="44"/>
      <c r="T920" s="44"/>
      <c r="U920" s="44"/>
      <c r="V920" s="44"/>
      <c r="W920" s="44"/>
      <c r="X920" s="44"/>
      <c r="Y920" s="44"/>
      <c r="Z920" s="44"/>
    </row>
    <row r="921" spans="1:26" ht="12.75" customHeight="1">
      <c r="A921" s="44"/>
      <c r="B921" s="44"/>
      <c r="C921" s="44"/>
      <c r="D921" s="44"/>
      <c r="E921" s="44"/>
      <c r="F921" s="44"/>
      <c r="G921" s="44"/>
      <c r="H921" s="44"/>
      <c r="I921" s="44"/>
      <c r="J921" s="44"/>
      <c r="K921" s="44"/>
      <c r="L921" s="44"/>
      <c r="M921" s="44"/>
      <c r="N921" s="44"/>
      <c r="O921" s="44"/>
      <c r="P921" s="44"/>
      <c r="Q921" s="44"/>
      <c r="R921" s="44"/>
      <c r="S921" s="44"/>
      <c r="T921" s="44"/>
      <c r="U921" s="44"/>
      <c r="V921" s="44"/>
      <c r="W921" s="44"/>
      <c r="X921" s="44"/>
      <c r="Y921" s="44"/>
      <c r="Z921" s="44"/>
    </row>
    <row r="922" spans="1:26" ht="12.75" customHeight="1">
      <c r="A922" s="44"/>
      <c r="B922" s="44"/>
      <c r="C922" s="44"/>
      <c r="D922" s="44"/>
      <c r="E922" s="44"/>
      <c r="F922" s="44"/>
      <c r="G922" s="44"/>
      <c r="H922" s="44"/>
      <c r="I922" s="44"/>
      <c r="J922" s="44"/>
      <c r="K922" s="44"/>
      <c r="L922" s="44"/>
      <c r="M922" s="44"/>
      <c r="N922" s="44"/>
      <c r="O922" s="44"/>
      <c r="P922" s="44"/>
      <c r="Q922" s="44"/>
      <c r="R922" s="44"/>
      <c r="S922" s="44"/>
      <c r="T922" s="44"/>
      <c r="U922" s="44"/>
      <c r="V922" s="44"/>
      <c r="W922" s="44"/>
      <c r="X922" s="44"/>
      <c r="Y922" s="44"/>
      <c r="Z922" s="44"/>
    </row>
    <row r="923" spans="1:26" ht="12.75" customHeight="1">
      <c r="A923" s="44"/>
      <c r="B923" s="44"/>
      <c r="C923" s="44"/>
      <c r="D923" s="44"/>
      <c r="E923" s="44"/>
      <c r="F923" s="44"/>
      <c r="G923" s="44"/>
      <c r="H923" s="44"/>
      <c r="I923" s="44"/>
      <c r="J923" s="44"/>
      <c r="K923" s="44"/>
      <c r="L923" s="44"/>
      <c r="M923" s="44"/>
      <c r="N923" s="44"/>
      <c r="O923" s="44"/>
      <c r="P923" s="44"/>
      <c r="Q923" s="44"/>
      <c r="R923" s="44"/>
      <c r="S923" s="44"/>
      <c r="T923" s="44"/>
      <c r="U923" s="44"/>
      <c r="V923" s="44"/>
      <c r="W923" s="44"/>
      <c r="X923" s="44"/>
      <c r="Y923" s="44"/>
      <c r="Z923" s="44"/>
    </row>
    <row r="924" spans="1:26" ht="12.75" customHeight="1">
      <c r="A924" s="44"/>
      <c r="B924" s="44"/>
      <c r="C924" s="44"/>
      <c r="D924" s="44"/>
      <c r="E924" s="44"/>
      <c r="F924" s="44"/>
      <c r="G924" s="44"/>
      <c r="H924" s="44"/>
      <c r="I924" s="44"/>
      <c r="J924" s="44"/>
      <c r="K924" s="44"/>
      <c r="L924" s="44"/>
      <c r="M924" s="44"/>
      <c r="N924" s="44"/>
      <c r="O924" s="44"/>
      <c r="P924" s="44"/>
      <c r="Q924" s="44"/>
      <c r="R924" s="44"/>
      <c r="S924" s="44"/>
      <c r="T924" s="44"/>
      <c r="U924" s="44"/>
      <c r="V924" s="44"/>
      <c r="W924" s="44"/>
      <c r="X924" s="44"/>
      <c r="Y924" s="44"/>
      <c r="Z924" s="44"/>
    </row>
    <row r="925" spans="1:26" ht="12.75" customHeight="1">
      <c r="A925" s="44"/>
      <c r="B925" s="44"/>
      <c r="C925" s="44"/>
      <c r="D925" s="44"/>
      <c r="E925" s="44"/>
      <c r="F925" s="44"/>
      <c r="G925" s="44"/>
      <c r="H925" s="44"/>
      <c r="I925" s="44"/>
      <c r="J925" s="44"/>
      <c r="K925" s="44"/>
      <c r="L925" s="44"/>
      <c r="M925" s="44"/>
      <c r="N925" s="44"/>
      <c r="O925" s="44"/>
      <c r="P925" s="44"/>
      <c r="Q925" s="44"/>
      <c r="R925" s="44"/>
      <c r="S925" s="44"/>
      <c r="T925" s="44"/>
      <c r="U925" s="44"/>
      <c r="V925" s="44"/>
      <c r="W925" s="44"/>
      <c r="X925" s="44"/>
      <c r="Y925" s="44"/>
      <c r="Z925" s="44"/>
    </row>
    <row r="926" spans="1:26" ht="12.75" customHeight="1">
      <c r="A926" s="44"/>
      <c r="B926" s="44"/>
      <c r="C926" s="44"/>
      <c r="D926" s="44"/>
      <c r="E926" s="44"/>
      <c r="F926" s="44"/>
      <c r="G926" s="44"/>
      <c r="H926" s="44"/>
      <c r="I926" s="44"/>
      <c r="J926" s="44"/>
      <c r="K926" s="44"/>
      <c r="L926" s="44"/>
      <c r="M926" s="44"/>
      <c r="N926" s="44"/>
      <c r="O926" s="44"/>
      <c r="P926" s="44"/>
      <c r="Q926" s="44"/>
      <c r="R926" s="44"/>
      <c r="S926" s="44"/>
      <c r="T926" s="44"/>
      <c r="U926" s="44"/>
      <c r="V926" s="44"/>
      <c r="W926" s="44"/>
      <c r="X926" s="44"/>
      <c r="Y926" s="44"/>
      <c r="Z926" s="44"/>
    </row>
    <row r="927" spans="1:26" ht="12.75" customHeight="1">
      <c r="A927" s="44"/>
      <c r="B927" s="44"/>
      <c r="C927" s="44"/>
      <c r="D927" s="44"/>
      <c r="E927" s="44"/>
      <c r="F927" s="44"/>
      <c r="G927" s="44"/>
      <c r="H927" s="44"/>
      <c r="I927" s="44"/>
      <c r="J927" s="44"/>
      <c r="K927" s="44"/>
      <c r="L927" s="44"/>
      <c r="M927" s="44"/>
      <c r="N927" s="44"/>
      <c r="O927" s="44"/>
      <c r="P927" s="44"/>
      <c r="Q927" s="44"/>
      <c r="R927" s="44"/>
      <c r="S927" s="44"/>
      <c r="T927" s="44"/>
      <c r="U927" s="44"/>
      <c r="V927" s="44"/>
      <c r="W927" s="44"/>
      <c r="X927" s="44"/>
      <c r="Y927" s="44"/>
      <c r="Z927" s="44"/>
    </row>
    <row r="928" spans="1:26" ht="12.75" customHeight="1">
      <c r="A928" s="44"/>
      <c r="B928" s="44"/>
      <c r="C928" s="44"/>
      <c r="D928" s="44"/>
      <c r="E928" s="44"/>
      <c r="F928" s="44"/>
      <c r="G928" s="44"/>
      <c r="H928" s="44"/>
      <c r="I928" s="44"/>
      <c r="J928" s="44"/>
      <c r="K928" s="44"/>
      <c r="L928" s="44"/>
      <c r="M928" s="44"/>
      <c r="N928" s="44"/>
      <c r="O928" s="44"/>
      <c r="P928" s="44"/>
      <c r="Q928" s="44"/>
      <c r="R928" s="44"/>
      <c r="S928" s="44"/>
      <c r="T928" s="44"/>
      <c r="U928" s="44"/>
      <c r="V928" s="44"/>
      <c r="W928" s="44"/>
      <c r="X928" s="44"/>
      <c r="Y928" s="44"/>
      <c r="Z928" s="44"/>
    </row>
    <row r="929" spans="1:26" ht="12.75" customHeight="1">
      <c r="A929" s="44"/>
      <c r="B929" s="44"/>
      <c r="C929" s="44"/>
      <c r="D929" s="44"/>
      <c r="E929" s="44"/>
      <c r="F929" s="44"/>
      <c r="G929" s="44"/>
      <c r="H929" s="44"/>
      <c r="I929" s="44"/>
      <c r="J929" s="44"/>
      <c r="K929" s="44"/>
      <c r="L929" s="44"/>
      <c r="M929" s="44"/>
      <c r="N929" s="44"/>
      <c r="O929" s="44"/>
      <c r="P929" s="44"/>
      <c r="Q929" s="44"/>
      <c r="R929" s="44"/>
      <c r="S929" s="44"/>
      <c r="T929" s="44"/>
      <c r="U929" s="44"/>
      <c r="V929" s="44"/>
      <c r="W929" s="44"/>
      <c r="X929" s="44"/>
      <c r="Y929" s="44"/>
      <c r="Z929" s="44"/>
    </row>
    <row r="930" spans="1:26" ht="12.75" customHeight="1">
      <c r="A930" s="44"/>
      <c r="B930" s="44"/>
      <c r="C930" s="44"/>
      <c r="D930" s="44"/>
      <c r="E930" s="44"/>
      <c r="F930" s="44"/>
      <c r="G930" s="44"/>
      <c r="H930" s="44"/>
      <c r="I930" s="44"/>
      <c r="J930" s="44"/>
      <c r="K930" s="44"/>
      <c r="L930" s="44"/>
      <c r="M930" s="44"/>
      <c r="N930" s="44"/>
      <c r="O930" s="44"/>
      <c r="P930" s="44"/>
      <c r="Q930" s="44"/>
      <c r="R930" s="44"/>
      <c r="S930" s="44"/>
      <c r="T930" s="44"/>
      <c r="U930" s="44"/>
      <c r="V930" s="44"/>
      <c r="W930" s="44"/>
      <c r="X930" s="44"/>
      <c r="Y930" s="44"/>
      <c r="Z930" s="44"/>
    </row>
    <row r="931" spans="1:26" ht="12.75" customHeight="1">
      <c r="A931" s="44"/>
      <c r="B931" s="44"/>
      <c r="C931" s="44"/>
      <c r="D931" s="44"/>
      <c r="E931" s="44"/>
      <c r="F931" s="44"/>
      <c r="G931" s="44"/>
      <c r="H931" s="44"/>
      <c r="I931" s="44"/>
      <c r="J931" s="44"/>
      <c r="K931" s="44"/>
      <c r="L931" s="44"/>
      <c r="M931" s="44"/>
      <c r="N931" s="44"/>
      <c r="O931" s="44"/>
      <c r="P931" s="44"/>
      <c r="Q931" s="44"/>
      <c r="R931" s="44"/>
      <c r="S931" s="44"/>
      <c r="T931" s="44"/>
      <c r="U931" s="44"/>
      <c r="V931" s="44"/>
      <c r="W931" s="44"/>
      <c r="X931" s="44"/>
      <c r="Y931" s="44"/>
      <c r="Z931" s="44"/>
    </row>
    <row r="932" spans="1:26" ht="12.75" customHeight="1">
      <c r="A932" s="44"/>
      <c r="B932" s="44"/>
      <c r="C932" s="44"/>
      <c r="D932" s="44"/>
      <c r="E932" s="44"/>
      <c r="F932" s="44"/>
      <c r="G932" s="44"/>
      <c r="H932" s="44"/>
      <c r="I932" s="44"/>
      <c r="J932" s="44"/>
      <c r="K932" s="44"/>
      <c r="L932" s="44"/>
      <c r="M932" s="44"/>
      <c r="N932" s="44"/>
      <c r="O932" s="44"/>
      <c r="P932" s="44"/>
      <c r="Q932" s="44"/>
      <c r="R932" s="44"/>
      <c r="S932" s="44"/>
      <c r="T932" s="44"/>
      <c r="U932" s="44"/>
      <c r="V932" s="44"/>
      <c r="W932" s="44"/>
      <c r="X932" s="44"/>
      <c r="Y932" s="44"/>
      <c r="Z932" s="44"/>
    </row>
    <row r="933" spans="1:26" ht="12.75" customHeight="1">
      <c r="A933" s="44"/>
      <c r="B933" s="44"/>
      <c r="C933" s="44"/>
      <c r="D933" s="44"/>
      <c r="E933" s="44"/>
      <c r="F933" s="44"/>
      <c r="G933" s="44"/>
      <c r="H933" s="44"/>
      <c r="I933" s="44"/>
      <c r="J933" s="44"/>
      <c r="K933" s="44"/>
      <c r="L933" s="44"/>
      <c r="M933" s="44"/>
      <c r="N933" s="44"/>
      <c r="O933" s="44"/>
      <c r="P933" s="44"/>
      <c r="Q933" s="44"/>
      <c r="R933" s="44"/>
      <c r="S933" s="44"/>
      <c r="T933" s="44"/>
      <c r="U933" s="44"/>
      <c r="V933" s="44"/>
      <c r="W933" s="44"/>
      <c r="X933" s="44"/>
      <c r="Y933" s="44"/>
      <c r="Z933" s="44"/>
    </row>
    <row r="934" spans="1:26" ht="12.75" customHeight="1">
      <c r="A934" s="44"/>
      <c r="B934" s="44"/>
      <c r="C934" s="44"/>
      <c r="D934" s="44"/>
      <c r="E934" s="44"/>
      <c r="F934" s="44"/>
      <c r="G934" s="44"/>
      <c r="H934" s="44"/>
      <c r="I934" s="44"/>
      <c r="J934" s="44"/>
      <c r="K934" s="44"/>
      <c r="L934" s="44"/>
      <c r="M934" s="44"/>
      <c r="N934" s="44"/>
      <c r="O934" s="44"/>
      <c r="P934" s="44"/>
      <c r="Q934" s="44"/>
      <c r="R934" s="44"/>
      <c r="S934" s="44"/>
      <c r="T934" s="44"/>
      <c r="U934" s="44"/>
      <c r="V934" s="44"/>
      <c r="W934" s="44"/>
      <c r="X934" s="44"/>
      <c r="Y934" s="44"/>
      <c r="Z934" s="44"/>
    </row>
    <row r="935" spans="1:26" ht="12.75" customHeight="1">
      <c r="A935" s="44"/>
      <c r="B935" s="44"/>
      <c r="C935" s="44"/>
      <c r="D935" s="44"/>
      <c r="E935" s="44"/>
      <c r="F935" s="44"/>
      <c r="G935" s="44"/>
      <c r="H935" s="44"/>
      <c r="I935" s="44"/>
      <c r="J935" s="44"/>
      <c r="K935" s="44"/>
      <c r="L935" s="44"/>
      <c r="M935" s="44"/>
      <c r="N935" s="44"/>
      <c r="O935" s="44"/>
      <c r="P935" s="44"/>
      <c r="Q935" s="44"/>
      <c r="R935" s="44"/>
      <c r="S935" s="44"/>
      <c r="T935" s="44"/>
      <c r="U935" s="44"/>
      <c r="V935" s="44"/>
      <c r="W935" s="44"/>
      <c r="X935" s="44"/>
      <c r="Y935" s="44"/>
      <c r="Z935" s="44"/>
    </row>
    <row r="936" spans="1:26" ht="12.75" customHeight="1">
      <c r="A936" s="44"/>
      <c r="B936" s="44"/>
      <c r="C936" s="44"/>
      <c r="D936" s="44"/>
      <c r="E936" s="44"/>
      <c r="F936" s="44"/>
      <c r="G936" s="44"/>
      <c r="H936" s="44"/>
      <c r="I936" s="44"/>
      <c r="J936" s="44"/>
      <c r="K936" s="44"/>
      <c r="L936" s="44"/>
      <c r="M936" s="44"/>
      <c r="N936" s="44"/>
      <c r="O936" s="44"/>
      <c r="P936" s="44"/>
      <c r="Q936" s="44"/>
      <c r="R936" s="44"/>
      <c r="S936" s="44"/>
      <c r="T936" s="44"/>
      <c r="U936" s="44"/>
      <c r="V936" s="44"/>
      <c r="W936" s="44"/>
      <c r="X936" s="44"/>
      <c r="Y936" s="44"/>
      <c r="Z936" s="44"/>
    </row>
    <row r="937" spans="1:26" ht="12.75" customHeight="1">
      <c r="A937" s="44"/>
      <c r="B937" s="44"/>
      <c r="C937" s="44"/>
      <c r="D937" s="44"/>
      <c r="E937" s="44"/>
      <c r="F937" s="44"/>
      <c r="G937" s="44"/>
      <c r="H937" s="44"/>
      <c r="I937" s="44"/>
      <c r="J937" s="44"/>
      <c r="K937" s="44"/>
      <c r="L937" s="44"/>
      <c r="M937" s="44"/>
      <c r="N937" s="44"/>
      <c r="O937" s="44"/>
      <c r="P937" s="44"/>
      <c r="Q937" s="44"/>
      <c r="R937" s="44"/>
      <c r="S937" s="44"/>
      <c r="T937" s="44"/>
      <c r="U937" s="44"/>
      <c r="V937" s="44"/>
      <c r="W937" s="44"/>
      <c r="X937" s="44"/>
      <c r="Y937" s="44"/>
      <c r="Z937" s="44"/>
    </row>
    <row r="938" spans="1:26" ht="12.75" customHeight="1">
      <c r="A938" s="44"/>
      <c r="B938" s="44"/>
      <c r="C938" s="44"/>
      <c r="D938" s="44"/>
      <c r="E938" s="44"/>
      <c r="F938" s="44"/>
      <c r="G938" s="44"/>
      <c r="H938" s="44"/>
      <c r="I938" s="44"/>
      <c r="J938" s="44"/>
      <c r="K938" s="44"/>
      <c r="L938" s="44"/>
      <c r="M938" s="44"/>
      <c r="N938" s="44"/>
      <c r="O938" s="44"/>
      <c r="P938" s="44"/>
      <c r="Q938" s="44"/>
      <c r="R938" s="44"/>
      <c r="S938" s="44"/>
      <c r="T938" s="44"/>
      <c r="U938" s="44"/>
      <c r="V938" s="44"/>
      <c r="W938" s="44"/>
      <c r="X938" s="44"/>
      <c r="Y938" s="44"/>
      <c r="Z938" s="44"/>
    </row>
    <row r="939" spans="1:26" ht="12.75" customHeight="1">
      <c r="A939" s="44"/>
      <c r="B939" s="44"/>
      <c r="C939" s="44"/>
      <c r="D939" s="44"/>
      <c r="E939" s="44"/>
      <c r="F939" s="44"/>
      <c r="G939" s="44"/>
      <c r="H939" s="44"/>
      <c r="I939" s="44"/>
      <c r="J939" s="44"/>
      <c r="K939" s="44"/>
      <c r="L939" s="44"/>
      <c r="M939" s="44"/>
      <c r="N939" s="44"/>
      <c r="O939" s="44"/>
      <c r="P939" s="44"/>
      <c r="Q939" s="44"/>
      <c r="R939" s="44"/>
      <c r="S939" s="44"/>
      <c r="T939" s="44"/>
      <c r="U939" s="44"/>
      <c r="V939" s="44"/>
      <c r="W939" s="44"/>
      <c r="X939" s="44"/>
      <c r="Y939" s="44"/>
      <c r="Z939" s="44"/>
    </row>
    <row r="940" spans="1:26" ht="12.75" customHeight="1">
      <c r="A940" s="44"/>
      <c r="B940" s="44"/>
      <c r="C940" s="44"/>
      <c r="D940" s="44"/>
      <c r="E940" s="44"/>
      <c r="F940" s="44"/>
      <c r="G940" s="44"/>
      <c r="H940" s="44"/>
      <c r="I940" s="44"/>
      <c r="J940" s="44"/>
      <c r="K940" s="44"/>
      <c r="L940" s="44"/>
      <c r="M940" s="44"/>
      <c r="N940" s="44"/>
      <c r="O940" s="44"/>
      <c r="P940" s="44"/>
      <c r="Q940" s="44"/>
      <c r="R940" s="44"/>
      <c r="S940" s="44"/>
      <c r="T940" s="44"/>
      <c r="U940" s="44"/>
      <c r="V940" s="44"/>
      <c r="W940" s="44"/>
      <c r="X940" s="44"/>
      <c r="Y940" s="44"/>
      <c r="Z940" s="44"/>
    </row>
    <row r="941" spans="1:26" ht="12.75" customHeight="1">
      <c r="A941" s="44"/>
      <c r="B941" s="44"/>
      <c r="C941" s="44"/>
      <c r="D941" s="44"/>
      <c r="E941" s="44"/>
      <c r="F941" s="44"/>
      <c r="G941" s="44"/>
      <c r="H941" s="44"/>
      <c r="I941" s="44"/>
      <c r="J941" s="44"/>
      <c r="K941" s="44"/>
      <c r="L941" s="44"/>
      <c r="M941" s="44"/>
      <c r="N941" s="44"/>
      <c r="O941" s="44"/>
      <c r="P941" s="44"/>
      <c r="Q941" s="44"/>
      <c r="R941" s="44"/>
      <c r="S941" s="44"/>
      <c r="T941" s="44"/>
      <c r="U941" s="44"/>
      <c r="V941" s="44"/>
      <c r="W941" s="44"/>
      <c r="X941" s="44"/>
      <c r="Y941" s="44"/>
      <c r="Z941" s="44"/>
    </row>
    <row r="942" spans="1:26" ht="12.75" customHeight="1">
      <c r="A942" s="44"/>
      <c r="B942" s="44"/>
      <c r="C942" s="44"/>
      <c r="D942" s="44"/>
      <c r="E942" s="44"/>
      <c r="F942" s="44"/>
      <c r="G942" s="44"/>
      <c r="H942" s="44"/>
      <c r="I942" s="44"/>
      <c r="J942" s="44"/>
      <c r="K942" s="44"/>
      <c r="L942" s="44"/>
      <c r="M942" s="44"/>
      <c r="N942" s="44"/>
      <c r="O942" s="44"/>
      <c r="P942" s="44"/>
      <c r="Q942" s="44"/>
      <c r="R942" s="44"/>
      <c r="S942" s="44"/>
      <c r="T942" s="44"/>
      <c r="U942" s="44"/>
      <c r="V942" s="44"/>
      <c r="W942" s="44"/>
      <c r="X942" s="44"/>
      <c r="Y942" s="44"/>
      <c r="Z942" s="44"/>
    </row>
    <row r="943" spans="1:26" ht="12.75" customHeight="1">
      <c r="A943" s="44"/>
      <c r="B943" s="44"/>
      <c r="C943" s="44"/>
      <c r="D943" s="44"/>
      <c r="E943" s="44"/>
      <c r="F943" s="44"/>
      <c r="G943" s="44"/>
      <c r="H943" s="44"/>
      <c r="I943" s="44"/>
      <c r="J943" s="44"/>
      <c r="K943" s="44"/>
      <c r="L943" s="44"/>
      <c r="M943" s="44"/>
      <c r="N943" s="44"/>
      <c r="O943" s="44"/>
      <c r="P943" s="44"/>
      <c r="Q943" s="44"/>
      <c r="R943" s="44"/>
      <c r="S943" s="44"/>
      <c r="T943" s="44"/>
      <c r="U943" s="44"/>
      <c r="V943" s="44"/>
      <c r="W943" s="44"/>
      <c r="X943" s="44"/>
      <c r="Y943" s="44"/>
      <c r="Z943" s="44"/>
    </row>
    <row r="944" spans="1:26" ht="12.75" customHeight="1">
      <c r="A944" s="44"/>
      <c r="B944" s="44"/>
      <c r="C944" s="44"/>
      <c r="D944" s="44"/>
      <c r="E944" s="44"/>
      <c r="F944" s="44"/>
      <c r="G944" s="44"/>
      <c r="H944" s="44"/>
      <c r="I944" s="44"/>
      <c r="J944" s="44"/>
      <c r="K944" s="44"/>
      <c r="L944" s="44"/>
      <c r="M944" s="44"/>
      <c r="N944" s="44"/>
      <c r="O944" s="44"/>
      <c r="P944" s="44"/>
      <c r="Q944" s="44"/>
      <c r="R944" s="44"/>
      <c r="S944" s="44"/>
      <c r="T944" s="44"/>
      <c r="U944" s="44"/>
      <c r="V944" s="44"/>
      <c r="W944" s="44"/>
      <c r="X944" s="44"/>
      <c r="Y944" s="44"/>
      <c r="Z944" s="44"/>
    </row>
    <row r="945" spans="1:26" ht="12.75" customHeight="1">
      <c r="A945" s="44"/>
      <c r="B945" s="44"/>
      <c r="C945" s="44"/>
      <c r="D945" s="44"/>
      <c r="E945" s="44"/>
      <c r="F945" s="44"/>
      <c r="G945" s="44"/>
      <c r="H945" s="44"/>
      <c r="I945" s="44"/>
      <c r="J945" s="44"/>
      <c r="K945" s="44"/>
      <c r="L945" s="44"/>
      <c r="M945" s="44"/>
      <c r="N945" s="44"/>
      <c r="O945" s="44"/>
      <c r="P945" s="44"/>
      <c r="Q945" s="44"/>
      <c r="R945" s="44"/>
      <c r="S945" s="44"/>
      <c r="T945" s="44"/>
      <c r="U945" s="44"/>
      <c r="V945" s="44"/>
      <c r="W945" s="44"/>
      <c r="X945" s="44"/>
      <c r="Y945" s="44"/>
      <c r="Z945" s="44"/>
    </row>
    <row r="946" spans="1:26" ht="12.75" customHeight="1">
      <c r="A946" s="44"/>
      <c r="B946" s="44"/>
      <c r="C946" s="44"/>
      <c r="D946" s="44"/>
      <c r="E946" s="44"/>
      <c r="F946" s="44"/>
      <c r="G946" s="44"/>
      <c r="H946" s="44"/>
      <c r="I946" s="44"/>
      <c r="J946" s="44"/>
      <c r="K946" s="44"/>
      <c r="L946" s="44"/>
      <c r="M946" s="44"/>
      <c r="N946" s="44"/>
      <c r="O946" s="44"/>
      <c r="P946" s="44"/>
      <c r="Q946" s="44"/>
      <c r="R946" s="44"/>
      <c r="S946" s="44"/>
      <c r="T946" s="44"/>
      <c r="U946" s="44"/>
      <c r="V946" s="44"/>
      <c r="W946" s="44"/>
      <c r="X946" s="44"/>
      <c r="Y946" s="44"/>
      <c r="Z946" s="44"/>
    </row>
    <row r="947" spans="1:26" ht="12.75" customHeight="1">
      <c r="A947" s="44"/>
      <c r="B947" s="44"/>
      <c r="C947" s="44"/>
      <c r="D947" s="44"/>
      <c r="E947" s="44"/>
      <c r="F947" s="44"/>
      <c r="G947" s="44"/>
      <c r="H947" s="44"/>
      <c r="I947" s="44"/>
      <c r="J947" s="44"/>
      <c r="K947" s="44"/>
      <c r="L947" s="44"/>
      <c r="M947" s="44"/>
      <c r="N947" s="44"/>
      <c r="O947" s="44"/>
      <c r="P947" s="44"/>
      <c r="Q947" s="44"/>
      <c r="R947" s="44"/>
      <c r="S947" s="44"/>
      <c r="T947" s="44"/>
      <c r="U947" s="44"/>
      <c r="V947" s="44"/>
      <c r="W947" s="44"/>
      <c r="X947" s="44"/>
      <c r="Y947" s="44"/>
      <c r="Z947" s="44"/>
    </row>
    <row r="948" spans="1:26" ht="12.75" customHeight="1">
      <c r="A948" s="44"/>
      <c r="B948" s="44"/>
      <c r="C948" s="44"/>
      <c r="D948" s="44"/>
      <c r="E948" s="44"/>
      <c r="F948" s="44"/>
      <c r="G948" s="44"/>
      <c r="H948" s="44"/>
      <c r="I948" s="44"/>
      <c r="J948" s="44"/>
      <c r="K948" s="44"/>
      <c r="L948" s="44"/>
      <c r="M948" s="44"/>
      <c r="N948" s="44"/>
      <c r="O948" s="44"/>
      <c r="P948" s="44"/>
      <c r="Q948" s="44"/>
      <c r="R948" s="44"/>
      <c r="S948" s="44"/>
      <c r="T948" s="44"/>
      <c r="U948" s="44"/>
      <c r="V948" s="44"/>
      <c r="W948" s="44"/>
      <c r="X948" s="44"/>
      <c r="Y948" s="44"/>
      <c r="Z948" s="44"/>
    </row>
    <row r="949" spans="1:26" ht="12.75" customHeight="1">
      <c r="A949" s="44"/>
      <c r="B949" s="44"/>
      <c r="C949" s="44"/>
      <c r="D949" s="44"/>
      <c r="E949" s="44"/>
      <c r="F949" s="44"/>
      <c r="G949" s="44"/>
      <c r="H949" s="44"/>
      <c r="I949" s="44"/>
      <c r="J949" s="44"/>
      <c r="K949" s="44"/>
      <c r="L949" s="44"/>
      <c r="M949" s="44"/>
      <c r="N949" s="44"/>
      <c r="O949" s="44"/>
      <c r="P949" s="44"/>
      <c r="Q949" s="44"/>
      <c r="R949" s="44"/>
      <c r="S949" s="44"/>
      <c r="T949" s="44"/>
      <c r="U949" s="44"/>
      <c r="V949" s="44"/>
      <c r="W949" s="44"/>
      <c r="X949" s="44"/>
      <c r="Y949" s="44"/>
      <c r="Z949" s="44"/>
    </row>
    <row r="950" spans="1:26" ht="12.75" customHeight="1">
      <c r="A950" s="44"/>
      <c r="B950" s="44"/>
      <c r="C950" s="44"/>
      <c r="D950" s="44"/>
      <c r="E950" s="44"/>
      <c r="F950" s="44"/>
      <c r="G950" s="44"/>
      <c r="H950" s="44"/>
      <c r="I950" s="44"/>
      <c r="J950" s="44"/>
      <c r="K950" s="44"/>
      <c r="L950" s="44"/>
      <c r="M950" s="44"/>
      <c r="N950" s="44"/>
      <c r="O950" s="44"/>
      <c r="P950" s="44"/>
      <c r="Q950" s="44"/>
      <c r="R950" s="44"/>
      <c r="S950" s="44"/>
      <c r="T950" s="44"/>
      <c r="U950" s="44"/>
      <c r="V950" s="44"/>
      <c r="W950" s="44"/>
      <c r="X950" s="44"/>
      <c r="Y950" s="44"/>
      <c r="Z950" s="44"/>
    </row>
    <row r="951" spans="1:26" ht="12.75" customHeight="1">
      <c r="A951" s="44"/>
      <c r="B951" s="44"/>
      <c r="C951" s="44"/>
      <c r="D951" s="44"/>
      <c r="E951" s="44"/>
      <c r="F951" s="44"/>
      <c r="G951" s="44"/>
      <c r="H951" s="44"/>
      <c r="I951" s="44"/>
      <c r="J951" s="44"/>
      <c r="K951" s="44"/>
      <c r="L951" s="44"/>
      <c r="M951" s="44"/>
      <c r="N951" s="44"/>
      <c r="O951" s="44"/>
      <c r="P951" s="44"/>
      <c r="Q951" s="44"/>
      <c r="R951" s="44"/>
      <c r="S951" s="44"/>
      <c r="T951" s="44"/>
      <c r="U951" s="44"/>
      <c r="V951" s="44"/>
      <c r="W951" s="44"/>
      <c r="X951" s="44"/>
      <c r="Y951" s="44"/>
      <c r="Z951" s="44"/>
    </row>
    <row r="952" spans="1:26" ht="12.75" customHeight="1">
      <c r="A952" s="44"/>
      <c r="B952" s="44"/>
      <c r="C952" s="44"/>
      <c r="D952" s="44"/>
      <c r="E952" s="44"/>
      <c r="F952" s="44"/>
      <c r="G952" s="44"/>
      <c r="H952" s="44"/>
      <c r="I952" s="44"/>
      <c r="J952" s="44"/>
      <c r="K952" s="44"/>
      <c r="L952" s="44"/>
      <c r="M952" s="44"/>
      <c r="N952" s="44"/>
      <c r="O952" s="44"/>
      <c r="P952" s="44"/>
      <c r="Q952" s="44"/>
      <c r="R952" s="44"/>
      <c r="S952" s="44"/>
      <c r="T952" s="44"/>
      <c r="U952" s="44"/>
      <c r="V952" s="44"/>
      <c r="W952" s="44"/>
      <c r="X952" s="44"/>
      <c r="Y952" s="44"/>
      <c r="Z952" s="44"/>
    </row>
    <row r="953" spans="1:26" ht="12.75" customHeight="1">
      <c r="A953" s="44"/>
      <c r="B953" s="44"/>
      <c r="C953" s="44"/>
      <c r="D953" s="44"/>
      <c r="E953" s="44"/>
      <c r="F953" s="44"/>
      <c r="G953" s="44"/>
      <c r="H953" s="44"/>
      <c r="I953" s="44"/>
      <c r="J953" s="44"/>
      <c r="K953" s="44"/>
      <c r="L953" s="44"/>
      <c r="M953" s="44"/>
      <c r="N953" s="44"/>
      <c r="O953" s="44"/>
      <c r="P953" s="44"/>
      <c r="Q953" s="44"/>
      <c r="R953" s="44"/>
      <c r="S953" s="44"/>
      <c r="T953" s="44"/>
      <c r="U953" s="44"/>
      <c r="V953" s="44"/>
      <c r="W953" s="44"/>
      <c r="X953" s="44"/>
      <c r="Y953" s="44"/>
      <c r="Z953" s="44"/>
    </row>
    <row r="954" spans="1:26" ht="12.75" customHeight="1">
      <c r="A954" s="44"/>
      <c r="B954" s="44"/>
      <c r="C954" s="44"/>
      <c r="D954" s="44"/>
      <c r="E954" s="44"/>
      <c r="F954" s="44"/>
      <c r="G954" s="44"/>
      <c r="H954" s="44"/>
      <c r="I954" s="44"/>
      <c r="J954" s="44"/>
      <c r="K954" s="44"/>
      <c r="L954" s="44"/>
      <c r="M954" s="44"/>
      <c r="N954" s="44"/>
      <c r="O954" s="44"/>
      <c r="P954" s="44"/>
      <c r="Q954" s="44"/>
      <c r="R954" s="44"/>
      <c r="S954" s="44"/>
      <c r="T954" s="44"/>
      <c r="U954" s="44"/>
      <c r="V954" s="44"/>
      <c r="W954" s="44"/>
      <c r="X954" s="44"/>
      <c r="Y954" s="44"/>
      <c r="Z954" s="44"/>
    </row>
    <row r="955" spans="1:26" ht="12.75" customHeight="1">
      <c r="A955" s="44"/>
      <c r="B955" s="44"/>
      <c r="C955" s="44"/>
      <c r="D955" s="44"/>
      <c r="E955" s="44"/>
      <c r="F955" s="44"/>
      <c r="G955" s="44"/>
      <c r="H955" s="44"/>
      <c r="I955" s="44"/>
      <c r="J955" s="44"/>
      <c r="K955" s="44"/>
      <c r="L955" s="44"/>
      <c r="M955" s="44"/>
      <c r="N955" s="44"/>
      <c r="O955" s="44"/>
      <c r="P955" s="44"/>
      <c r="Q955" s="44"/>
      <c r="R955" s="44"/>
      <c r="S955" s="44"/>
      <c r="T955" s="44"/>
      <c r="U955" s="44"/>
      <c r="V955" s="44"/>
      <c r="W955" s="44"/>
      <c r="X955" s="44"/>
      <c r="Y955" s="44"/>
      <c r="Z955" s="44"/>
    </row>
    <row r="956" spans="1:26" ht="12.75" customHeight="1">
      <c r="A956" s="44"/>
      <c r="B956" s="44"/>
      <c r="C956" s="44"/>
      <c r="D956" s="44"/>
      <c r="E956" s="44"/>
      <c r="F956" s="44"/>
      <c r="G956" s="44"/>
      <c r="H956" s="44"/>
      <c r="I956" s="44"/>
      <c r="J956" s="44"/>
      <c r="K956" s="44"/>
      <c r="L956" s="44"/>
      <c r="M956" s="44"/>
      <c r="N956" s="44"/>
      <c r="O956" s="44"/>
      <c r="P956" s="44"/>
      <c r="Q956" s="44"/>
      <c r="R956" s="44"/>
      <c r="S956" s="44"/>
      <c r="T956" s="44"/>
      <c r="U956" s="44"/>
      <c r="V956" s="44"/>
      <c r="W956" s="44"/>
      <c r="X956" s="44"/>
      <c r="Y956" s="44"/>
      <c r="Z956" s="44"/>
    </row>
    <row r="957" spans="1:26" ht="12.75" customHeight="1">
      <c r="A957" s="44"/>
      <c r="B957" s="44"/>
      <c r="C957" s="44"/>
      <c r="D957" s="44"/>
      <c r="E957" s="44"/>
      <c r="F957" s="44"/>
      <c r="G957" s="44"/>
      <c r="H957" s="44"/>
      <c r="I957" s="44"/>
      <c r="J957" s="44"/>
      <c r="K957" s="44"/>
      <c r="L957" s="44"/>
      <c r="M957" s="44"/>
      <c r="N957" s="44"/>
      <c r="O957" s="44"/>
      <c r="P957" s="44"/>
      <c r="Q957" s="44"/>
      <c r="R957" s="44"/>
      <c r="S957" s="44"/>
      <c r="T957" s="44"/>
      <c r="U957" s="44"/>
      <c r="V957" s="44"/>
      <c r="W957" s="44"/>
      <c r="X957" s="44"/>
      <c r="Y957" s="44"/>
      <c r="Z957" s="44"/>
    </row>
    <row r="958" spans="1:26" ht="12.75" customHeight="1">
      <c r="A958" s="44"/>
      <c r="B958" s="44"/>
      <c r="C958" s="44"/>
      <c r="D958" s="44"/>
      <c r="E958" s="44"/>
      <c r="F958" s="44"/>
      <c r="G958" s="44"/>
      <c r="H958" s="44"/>
      <c r="I958" s="44"/>
      <c r="J958" s="44"/>
      <c r="K958" s="44"/>
      <c r="L958" s="44"/>
      <c r="M958" s="44"/>
      <c r="N958" s="44"/>
      <c r="O958" s="44"/>
      <c r="P958" s="44"/>
      <c r="Q958" s="44"/>
      <c r="R958" s="44"/>
      <c r="S958" s="44"/>
      <c r="T958" s="44"/>
      <c r="U958" s="44"/>
      <c r="V958" s="44"/>
      <c r="W958" s="44"/>
      <c r="X958" s="44"/>
      <c r="Y958" s="44"/>
      <c r="Z958" s="44"/>
    </row>
    <row r="959" spans="1:26" ht="12.75" customHeight="1">
      <c r="A959" s="44"/>
      <c r="B959" s="44"/>
      <c r="C959" s="44"/>
      <c r="D959" s="44"/>
      <c r="E959" s="44"/>
      <c r="F959" s="44"/>
      <c r="G959" s="44"/>
      <c r="H959" s="44"/>
      <c r="I959" s="44"/>
      <c r="J959" s="44"/>
      <c r="K959" s="44"/>
      <c r="L959" s="44"/>
      <c r="M959" s="44"/>
      <c r="N959" s="44"/>
      <c r="O959" s="44"/>
      <c r="P959" s="44"/>
      <c r="Q959" s="44"/>
      <c r="R959" s="44"/>
      <c r="S959" s="44"/>
      <c r="T959" s="44"/>
      <c r="U959" s="44"/>
      <c r="V959" s="44"/>
      <c r="W959" s="44"/>
      <c r="X959" s="44"/>
      <c r="Y959" s="44"/>
      <c r="Z959" s="44"/>
    </row>
    <row r="960" spans="1:26" ht="12.75" customHeight="1">
      <c r="A960" s="44"/>
      <c r="B960" s="44"/>
      <c r="C960" s="44"/>
      <c r="D960" s="44"/>
      <c r="E960" s="44"/>
      <c r="F960" s="44"/>
      <c r="G960" s="44"/>
      <c r="H960" s="44"/>
      <c r="I960" s="44"/>
      <c r="J960" s="44"/>
      <c r="K960" s="44"/>
      <c r="L960" s="44"/>
      <c r="M960" s="44"/>
      <c r="N960" s="44"/>
      <c r="O960" s="44"/>
      <c r="P960" s="44"/>
      <c r="Q960" s="44"/>
      <c r="R960" s="44"/>
      <c r="S960" s="44"/>
      <c r="T960" s="44"/>
      <c r="U960" s="44"/>
      <c r="V960" s="44"/>
      <c r="W960" s="44"/>
      <c r="X960" s="44"/>
      <c r="Y960" s="44"/>
      <c r="Z960" s="44"/>
    </row>
    <row r="961" spans="1:26" ht="12.75" customHeight="1">
      <c r="A961" s="44"/>
      <c r="B961" s="44"/>
      <c r="C961" s="44"/>
      <c r="D961" s="44"/>
      <c r="E961" s="44"/>
      <c r="F961" s="44"/>
      <c r="G961" s="44"/>
      <c r="H961" s="44"/>
      <c r="I961" s="44"/>
      <c r="J961" s="44"/>
      <c r="K961" s="44"/>
      <c r="L961" s="44"/>
      <c r="M961" s="44"/>
      <c r="N961" s="44"/>
      <c r="O961" s="44"/>
      <c r="P961" s="44"/>
      <c r="Q961" s="44"/>
      <c r="R961" s="44"/>
      <c r="S961" s="44"/>
      <c r="T961" s="44"/>
      <c r="U961" s="44"/>
      <c r="V961" s="44"/>
      <c r="W961" s="44"/>
      <c r="X961" s="44"/>
      <c r="Y961" s="44"/>
      <c r="Z961" s="44"/>
    </row>
    <row r="962" spans="1:26" ht="12.75" customHeight="1">
      <c r="A962" s="44"/>
      <c r="B962" s="44"/>
      <c r="C962" s="44"/>
      <c r="D962" s="44"/>
      <c r="E962" s="44"/>
      <c r="F962" s="44"/>
      <c r="G962" s="44"/>
      <c r="H962" s="44"/>
      <c r="I962" s="44"/>
      <c r="J962" s="44"/>
      <c r="K962" s="44"/>
      <c r="L962" s="44"/>
      <c r="M962" s="44"/>
      <c r="N962" s="44"/>
      <c r="O962" s="44"/>
      <c r="P962" s="44"/>
      <c r="Q962" s="44"/>
      <c r="R962" s="44"/>
      <c r="S962" s="44"/>
      <c r="T962" s="44"/>
      <c r="U962" s="44"/>
      <c r="V962" s="44"/>
      <c r="W962" s="44"/>
      <c r="X962" s="44"/>
      <c r="Y962" s="44"/>
      <c r="Z962" s="44"/>
    </row>
    <row r="963" spans="1:26" ht="12.75" customHeight="1">
      <c r="A963" s="44"/>
      <c r="B963" s="44"/>
      <c r="C963" s="44"/>
      <c r="D963" s="44"/>
      <c r="E963" s="44"/>
      <c r="F963" s="44"/>
      <c r="G963" s="44"/>
      <c r="H963" s="44"/>
      <c r="I963" s="44"/>
      <c r="J963" s="44"/>
      <c r="K963" s="44"/>
      <c r="L963" s="44"/>
      <c r="M963" s="44"/>
      <c r="N963" s="44"/>
      <c r="O963" s="44"/>
      <c r="P963" s="44"/>
      <c r="Q963" s="44"/>
      <c r="R963" s="44"/>
      <c r="S963" s="44"/>
      <c r="T963" s="44"/>
      <c r="U963" s="44"/>
      <c r="V963" s="44"/>
      <c r="W963" s="44"/>
      <c r="X963" s="44"/>
      <c r="Y963" s="44"/>
      <c r="Z963" s="44"/>
    </row>
    <row r="964" spans="1:26" ht="12.75" customHeight="1">
      <c r="A964" s="44"/>
      <c r="B964" s="44"/>
      <c r="C964" s="44"/>
      <c r="D964" s="44"/>
      <c r="E964" s="44"/>
      <c r="F964" s="44"/>
      <c r="G964" s="44"/>
      <c r="H964" s="44"/>
      <c r="I964" s="44"/>
      <c r="J964" s="44"/>
      <c r="K964" s="44"/>
      <c r="L964" s="44"/>
      <c r="M964" s="44"/>
      <c r="N964" s="44"/>
      <c r="O964" s="44"/>
      <c r="P964" s="44"/>
      <c r="Q964" s="44"/>
      <c r="R964" s="44"/>
      <c r="S964" s="44"/>
      <c r="T964" s="44"/>
      <c r="U964" s="44"/>
      <c r="V964" s="44"/>
      <c r="W964" s="44"/>
      <c r="X964" s="44"/>
      <c r="Y964" s="44"/>
      <c r="Z964" s="44"/>
    </row>
    <row r="965" spans="1:26" ht="12.75" customHeight="1">
      <c r="A965" s="44"/>
      <c r="B965" s="44"/>
      <c r="C965" s="44"/>
      <c r="D965" s="44"/>
      <c r="E965" s="44"/>
      <c r="F965" s="44"/>
      <c r="G965" s="44"/>
      <c r="H965" s="44"/>
      <c r="I965" s="44"/>
      <c r="J965" s="44"/>
      <c r="K965" s="44"/>
      <c r="L965" s="44"/>
      <c r="M965" s="44"/>
      <c r="N965" s="44"/>
      <c r="O965" s="44"/>
      <c r="P965" s="44"/>
      <c r="Q965" s="44"/>
      <c r="R965" s="44"/>
      <c r="S965" s="44"/>
      <c r="T965" s="44"/>
      <c r="U965" s="44"/>
      <c r="V965" s="44"/>
      <c r="W965" s="44"/>
      <c r="X965" s="44"/>
      <c r="Y965" s="44"/>
      <c r="Z965" s="44"/>
    </row>
    <row r="966" spans="1:26" ht="12.75" customHeight="1">
      <c r="A966" s="44"/>
      <c r="B966" s="44"/>
      <c r="C966" s="44"/>
      <c r="D966" s="44"/>
      <c r="E966" s="44"/>
      <c r="F966" s="44"/>
      <c r="G966" s="44"/>
      <c r="H966" s="44"/>
      <c r="I966" s="44"/>
      <c r="J966" s="44"/>
      <c r="K966" s="44"/>
      <c r="L966" s="44"/>
      <c r="M966" s="44"/>
      <c r="N966" s="44"/>
      <c r="O966" s="44"/>
      <c r="P966" s="44"/>
      <c r="Q966" s="44"/>
      <c r="R966" s="44"/>
      <c r="S966" s="44"/>
      <c r="T966" s="44"/>
      <c r="U966" s="44"/>
      <c r="V966" s="44"/>
      <c r="W966" s="44"/>
      <c r="X966" s="44"/>
      <c r="Y966" s="44"/>
      <c r="Z966" s="44"/>
    </row>
    <row r="967" spans="1:26" ht="12.75" customHeight="1">
      <c r="A967" s="44"/>
      <c r="B967" s="44"/>
      <c r="C967" s="44"/>
      <c r="D967" s="44"/>
      <c r="E967" s="44"/>
      <c r="F967" s="44"/>
      <c r="G967" s="44"/>
      <c r="H967" s="44"/>
      <c r="I967" s="44"/>
      <c r="J967" s="44"/>
      <c r="K967" s="44"/>
      <c r="L967" s="44"/>
      <c r="M967" s="44"/>
      <c r="N967" s="44"/>
      <c r="O967" s="44"/>
      <c r="P967" s="44"/>
      <c r="Q967" s="44"/>
      <c r="R967" s="44"/>
      <c r="S967" s="44"/>
      <c r="T967" s="44"/>
      <c r="U967" s="44"/>
      <c r="V967" s="44"/>
      <c r="W967" s="44"/>
      <c r="X967" s="44"/>
      <c r="Y967" s="44"/>
      <c r="Z967" s="44"/>
    </row>
    <row r="968" spans="1:26" ht="12.75" customHeight="1">
      <c r="A968" s="44"/>
      <c r="B968" s="44"/>
      <c r="C968" s="44"/>
      <c r="D968" s="44"/>
      <c r="E968" s="44"/>
      <c r="F968" s="44"/>
      <c r="G968" s="44"/>
      <c r="H968" s="44"/>
      <c r="I968" s="44"/>
      <c r="J968" s="44"/>
      <c r="K968" s="44"/>
      <c r="L968" s="44"/>
      <c r="M968" s="44"/>
      <c r="N968" s="44"/>
      <c r="O968" s="44"/>
      <c r="P968" s="44"/>
      <c r="Q968" s="44"/>
      <c r="R968" s="44"/>
      <c r="S968" s="44"/>
      <c r="T968" s="44"/>
      <c r="U968" s="44"/>
      <c r="V968" s="44"/>
      <c r="W968" s="44"/>
      <c r="X968" s="44"/>
      <c r="Y968" s="44"/>
      <c r="Z968" s="44"/>
    </row>
    <row r="969" spans="1:26" ht="12.75" customHeight="1">
      <c r="A969" s="44"/>
      <c r="B969" s="44"/>
      <c r="C969" s="44"/>
      <c r="D969" s="44"/>
      <c r="E969" s="44"/>
      <c r="F969" s="44"/>
      <c r="G969" s="44"/>
      <c r="H969" s="44"/>
      <c r="I969" s="44"/>
      <c r="J969" s="44"/>
      <c r="K969" s="44"/>
      <c r="L969" s="44"/>
      <c r="M969" s="44"/>
      <c r="N969" s="44"/>
      <c r="O969" s="44"/>
      <c r="P969" s="44"/>
      <c r="Q969" s="44"/>
      <c r="R969" s="44"/>
      <c r="S969" s="44"/>
      <c r="T969" s="44"/>
      <c r="U969" s="44"/>
      <c r="V969" s="44"/>
      <c r="W969" s="44"/>
      <c r="X969" s="44"/>
      <c r="Y969" s="44"/>
      <c r="Z969" s="44"/>
    </row>
    <row r="970" spans="1:26" ht="12.75" customHeight="1">
      <c r="A970" s="44"/>
      <c r="B970" s="44"/>
      <c r="C970" s="44"/>
      <c r="D970" s="44"/>
      <c r="E970" s="44"/>
      <c r="F970" s="44"/>
      <c r="G970" s="44"/>
      <c r="H970" s="44"/>
      <c r="I970" s="44"/>
      <c r="J970" s="44"/>
      <c r="K970" s="44"/>
      <c r="L970" s="44"/>
      <c r="M970" s="44"/>
      <c r="N970" s="44"/>
      <c r="O970" s="44"/>
      <c r="P970" s="44"/>
      <c r="Q970" s="44"/>
      <c r="R970" s="44"/>
      <c r="S970" s="44"/>
      <c r="T970" s="44"/>
      <c r="U970" s="44"/>
      <c r="V970" s="44"/>
      <c r="W970" s="44"/>
      <c r="X970" s="44"/>
      <c r="Y970" s="44"/>
      <c r="Z970" s="44"/>
    </row>
    <row r="971" spans="1:26" ht="12.75" customHeight="1">
      <c r="A971" s="44"/>
      <c r="B971" s="44"/>
      <c r="C971" s="44"/>
      <c r="D971" s="44"/>
      <c r="E971" s="44"/>
      <c r="F971" s="44"/>
      <c r="G971" s="44"/>
      <c r="H971" s="44"/>
      <c r="I971" s="44"/>
      <c r="J971" s="44"/>
      <c r="K971" s="44"/>
      <c r="L971" s="44"/>
      <c r="M971" s="44"/>
      <c r="N971" s="44"/>
      <c r="O971" s="44"/>
      <c r="P971" s="44"/>
      <c r="Q971" s="44"/>
      <c r="R971" s="44"/>
      <c r="S971" s="44"/>
      <c r="T971" s="44"/>
      <c r="U971" s="44"/>
      <c r="V971" s="44"/>
      <c r="W971" s="44"/>
      <c r="X971" s="44"/>
      <c r="Y971" s="44"/>
      <c r="Z971" s="44"/>
    </row>
    <row r="972" spans="1:26" ht="12.75" customHeight="1">
      <c r="A972" s="44"/>
      <c r="B972" s="44"/>
      <c r="C972" s="44"/>
      <c r="D972" s="44"/>
      <c r="E972" s="44"/>
      <c r="F972" s="44"/>
      <c r="G972" s="44"/>
      <c r="H972" s="44"/>
      <c r="I972" s="44"/>
      <c r="J972" s="44"/>
      <c r="K972" s="44"/>
      <c r="L972" s="44"/>
      <c r="M972" s="44"/>
      <c r="N972" s="44"/>
      <c r="O972" s="44"/>
      <c r="P972" s="44"/>
      <c r="Q972" s="44"/>
      <c r="R972" s="44"/>
      <c r="S972" s="44"/>
      <c r="T972" s="44"/>
      <c r="U972" s="44"/>
      <c r="V972" s="44"/>
      <c r="W972" s="44"/>
      <c r="X972" s="44"/>
      <c r="Y972" s="44"/>
      <c r="Z972" s="44"/>
    </row>
    <row r="973" spans="1:26" ht="12.75" customHeight="1">
      <c r="A973" s="44"/>
      <c r="B973" s="44"/>
      <c r="C973" s="44"/>
      <c r="D973" s="44"/>
      <c r="E973" s="44"/>
      <c r="F973" s="44"/>
      <c r="G973" s="44"/>
      <c r="H973" s="44"/>
      <c r="I973" s="44"/>
      <c r="J973" s="44"/>
      <c r="K973" s="44"/>
      <c r="L973" s="44"/>
      <c r="M973" s="44"/>
      <c r="N973" s="44"/>
      <c r="O973" s="44"/>
      <c r="P973" s="44"/>
      <c r="Q973" s="44"/>
      <c r="R973" s="44"/>
      <c r="S973" s="44"/>
      <c r="T973" s="44"/>
      <c r="U973" s="44"/>
      <c r="V973" s="44"/>
      <c r="W973" s="44"/>
      <c r="X973" s="44"/>
      <c r="Y973" s="44"/>
      <c r="Z973" s="44"/>
    </row>
    <row r="974" spans="1:26" ht="12.75" customHeight="1">
      <c r="A974" s="44"/>
      <c r="B974" s="44"/>
      <c r="C974" s="44"/>
      <c r="D974" s="44"/>
      <c r="E974" s="44"/>
      <c r="F974" s="44"/>
      <c r="G974" s="44"/>
      <c r="H974" s="44"/>
      <c r="I974" s="44"/>
      <c r="J974" s="44"/>
      <c r="K974" s="44"/>
      <c r="L974" s="44"/>
      <c r="M974" s="44"/>
      <c r="N974" s="44"/>
      <c r="O974" s="44"/>
      <c r="P974" s="44"/>
      <c r="Q974" s="44"/>
      <c r="R974" s="44"/>
      <c r="S974" s="44"/>
      <c r="T974" s="44"/>
      <c r="U974" s="44"/>
      <c r="V974" s="44"/>
      <c r="W974" s="44"/>
      <c r="X974" s="44"/>
      <c r="Y974" s="44"/>
      <c r="Z974" s="44"/>
    </row>
    <row r="975" spans="1:26" ht="12.75" customHeight="1">
      <c r="A975" s="44"/>
      <c r="B975" s="44"/>
      <c r="C975" s="44"/>
      <c r="D975" s="44"/>
      <c r="E975" s="44"/>
      <c r="F975" s="44"/>
      <c r="G975" s="44"/>
      <c r="H975" s="44"/>
      <c r="I975" s="44"/>
      <c r="J975" s="44"/>
      <c r="K975" s="44"/>
      <c r="L975" s="44"/>
      <c r="M975" s="44"/>
      <c r="N975" s="44"/>
      <c r="O975" s="44"/>
      <c r="P975" s="44"/>
      <c r="Q975" s="44"/>
      <c r="R975" s="44"/>
      <c r="S975" s="44"/>
      <c r="T975" s="44"/>
      <c r="U975" s="44"/>
      <c r="V975" s="44"/>
      <c r="W975" s="44"/>
      <c r="X975" s="44"/>
      <c r="Y975" s="44"/>
      <c r="Z975" s="44"/>
    </row>
    <row r="976" spans="1:26" ht="12.75" customHeight="1">
      <c r="A976" s="44"/>
      <c r="B976" s="44"/>
      <c r="C976" s="44"/>
      <c r="D976" s="44"/>
      <c r="E976" s="44"/>
      <c r="F976" s="44"/>
      <c r="G976" s="44"/>
      <c r="H976" s="44"/>
      <c r="I976" s="44"/>
      <c r="J976" s="44"/>
      <c r="K976" s="44"/>
      <c r="L976" s="44"/>
      <c r="M976" s="44"/>
      <c r="N976" s="44"/>
      <c r="O976" s="44"/>
      <c r="P976" s="44"/>
      <c r="Q976" s="44"/>
      <c r="R976" s="44"/>
      <c r="S976" s="44"/>
      <c r="T976" s="44"/>
      <c r="U976" s="44"/>
      <c r="V976" s="44"/>
      <c r="W976" s="44"/>
      <c r="X976" s="44"/>
      <c r="Y976" s="44"/>
      <c r="Z976" s="44"/>
    </row>
    <row r="977" spans="1:26" ht="12.75" customHeight="1">
      <c r="A977" s="44"/>
      <c r="B977" s="44"/>
      <c r="C977" s="44"/>
      <c r="D977" s="44"/>
      <c r="E977" s="44"/>
      <c r="F977" s="44"/>
      <c r="G977" s="44"/>
      <c r="H977" s="44"/>
      <c r="I977" s="44"/>
      <c r="J977" s="44"/>
      <c r="K977" s="44"/>
      <c r="L977" s="44"/>
      <c r="M977" s="44"/>
      <c r="N977" s="44"/>
      <c r="O977" s="44"/>
      <c r="P977" s="44"/>
      <c r="Q977" s="44"/>
      <c r="R977" s="44"/>
      <c r="S977" s="44"/>
      <c r="T977" s="44"/>
      <c r="U977" s="44"/>
      <c r="V977" s="44"/>
      <c r="W977" s="44"/>
      <c r="X977" s="44"/>
      <c r="Y977" s="44"/>
      <c r="Z977" s="44"/>
    </row>
    <row r="978" spans="1:26" ht="12.75" customHeight="1">
      <c r="A978" s="44"/>
      <c r="B978" s="44"/>
      <c r="C978" s="44"/>
      <c r="D978" s="44"/>
      <c r="E978" s="44"/>
      <c r="F978" s="44"/>
      <c r="G978" s="44"/>
      <c r="H978" s="44"/>
      <c r="I978" s="44"/>
      <c r="J978" s="44"/>
      <c r="K978" s="44"/>
      <c r="L978" s="44"/>
      <c r="M978" s="44"/>
      <c r="N978" s="44"/>
      <c r="O978" s="44"/>
      <c r="P978" s="44"/>
      <c r="Q978" s="44"/>
      <c r="R978" s="44"/>
      <c r="S978" s="44"/>
      <c r="T978" s="44"/>
      <c r="U978" s="44"/>
      <c r="V978" s="44"/>
      <c r="W978" s="44"/>
      <c r="X978" s="44"/>
      <c r="Y978" s="44"/>
      <c r="Z978" s="44"/>
    </row>
    <row r="979" spans="1:26" ht="12.75" customHeight="1">
      <c r="A979" s="44"/>
      <c r="B979" s="44"/>
      <c r="C979" s="44"/>
      <c r="D979" s="44"/>
      <c r="E979" s="44"/>
      <c r="F979" s="44"/>
      <c r="G979" s="44"/>
      <c r="H979" s="44"/>
      <c r="I979" s="44"/>
      <c r="J979" s="44"/>
      <c r="K979" s="44"/>
      <c r="L979" s="44"/>
      <c r="M979" s="44"/>
      <c r="N979" s="44"/>
      <c r="O979" s="44"/>
      <c r="P979" s="44"/>
      <c r="Q979" s="44"/>
      <c r="R979" s="44"/>
      <c r="S979" s="44"/>
      <c r="T979" s="44"/>
      <c r="U979" s="44"/>
      <c r="V979" s="44"/>
      <c r="W979" s="44"/>
      <c r="X979" s="44"/>
      <c r="Y979" s="44"/>
      <c r="Z979" s="44"/>
    </row>
    <row r="980" spans="1:26" ht="12.75" customHeight="1">
      <c r="A980" s="44"/>
      <c r="B980" s="44"/>
      <c r="C980" s="44"/>
      <c r="D980" s="44"/>
      <c r="E980" s="44"/>
      <c r="F980" s="44"/>
      <c r="G980" s="44"/>
      <c r="H980" s="44"/>
      <c r="I980" s="44"/>
      <c r="J980" s="44"/>
      <c r="K980" s="44"/>
      <c r="L980" s="44"/>
      <c r="M980" s="44"/>
      <c r="N980" s="44"/>
      <c r="O980" s="44"/>
      <c r="P980" s="44"/>
      <c r="Q980" s="44"/>
      <c r="R980" s="44"/>
      <c r="S980" s="44"/>
      <c r="T980" s="44"/>
      <c r="U980" s="44"/>
      <c r="V980" s="44"/>
      <c r="W980" s="44"/>
      <c r="X980" s="44"/>
      <c r="Y980" s="44"/>
      <c r="Z980" s="44"/>
    </row>
    <row r="981" spans="1:26" ht="12.75" customHeight="1">
      <c r="A981" s="44"/>
      <c r="B981" s="44"/>
      <c r="C981" s="44"/>
      <c r="D981" s="44"/>
      <c r="E981" s="44"/>
      <c r="F981" s="44"/>
      <c r="G981" s="44"/>
      <c r="H981" s="44"/>
      <c r="I981" s="44"/>
      <c r="J981" s="44"/>
      <c r="K981" s="44"/>
      <c r="L981" s="44"/>
      <c r="M981" s="44"/>
      <c r="N981" s="44"/>
      <c r="O981" s="44"/>
      <c r="P981" s="44"/>
      <c r="Q981" s="44"/>
      <c r="R981" s="44"/>
      <c r="S981" s="44"/>
      <c r="T981" s="44"/>
      <c r="U981" s="44"/>
      <c r="V981" s="44"/>
      <c r="W981" s="44"/>
      <c r="X981" s="44"/>
      <c r="Y981" s="44"/>
      <c r="Z981" s="44"/>
    </row>
    <row r="982" spans="1:26" ht="12.75" customHeight="1">
      <c r="A982" s="44"/>
      <c r="B982" s="44"/>
      <c r="C982" s="44"/>
      <c r="D982" s="44"/>
      <c r="E982" s="44"/>
      <c r="F982" s="44"/>
      <c r="G982" s="44"/>
      <c r="H982" s="44"/>
      <c r="I982" s="44"/>
      <c r="J982" s="44"/>
      <c r="K982" s="44"/>
      <c r="L982" s="44"/>
      <c r="M982" s="44"/>
      <c r="N982" s="44"/>
      <c r="O982" s="44"/>
      <c r="P982" s="44"/>
      <c r="Q982" s="44"/>
      <c r="R982" s="44"/>
      <c r="S982" s="44"/>
      <c r="T982" s="44"/>
      <c r="U982" s="44"/>
      <c r="V982" s="44"/>
      <c r="W982" s="44"/>
      <c r="X982" s="44"/>
      <c r="Y982" s="44"/>
      <c r="Z982" s="44"/>
    </row>
    <row r="983" spans="1:26" ht="12.75" customHeight="1">
      <c r="A983" s="44"/>
      <c r="B983" s="44"/>
      <c r="C983" s="44"/>
      <c r="D983" s="44"/>
      <c r="E983" s="44"/>
      <c r="F983" s="44"/>
      <c r="G983" s="44"/>
      <c r="H983" s="44"/>
      <c r="I983" s="44"/>
      <c r="J983" s="44"/>
      <c r="K983" s="44"/>
      <c r="L983" s="44"/>
      <c r="M983" s="44"/>
      <c r="N983" s="44"/>
      <c r="O983" s="44"/>
      <c r="P983" s="44"/>
      <c r="Q983" s="44"/>
      <c r="R983" s="44"/>
      <c r="S983" s="44"/>
      <c r="T983" s="44"/>
      <c r="U983" s="44"/>
      <c r="V983" s="44"/>
      <c r="W983" s="44"/>
      <c r="X983" s="44"/>
      <c r="Y983" s="44"/>
      <c r="Z983" s="44"/>
    </row>
    <row r="984" spans="1:26" ht="12.75" customHeight="1">
      <c r="A984" s="44"/>
      <c r="B984" s="44"/>
      <c r="C984" s="44"/>
      <c r="D984" s="44"/>
      <c r="E984" s="44"/>
      <c r="F984" s="44"/>
      <c r="G984" s="44"/>
      <c r="H984" s="44"/>
      <c r="I984" s="44"/>
      <c r="J984" s="44"/>
      <c r="K984" s="44"/>
      <c r="L984" s="44"/>
      <c r="M984" s="44"/>
      <c r="N984" s="44"/>
      <c r="O984" s="44"/>
      <c r="P984" s="44"/>
      <c r="Q984" s="44"/>
      <c r="R984" s="44"/>
      <c r="S984" s="44"/>
      <c r="T984" s="44"/>
      <c r="U984" s="44"/>
      <c r="V984" s="44"/>
      <c r="W984" s="44"/>
      <c r="X984" s="44"/>
      <c r="Y984" s="44"/>
      <c r="Z984" s="44"/>
    </row>
    <row r="985" spans="1:26" ht="12.75" customHeight="1">
      <c r="A985" s="44"/>
      <c r="B985" s="44"/>
      <c r="C985" s="44"/>
      <c r="D985" s="44"/>
      <c r="E985" s="44"/>
      <c r="F985" s="44"/>
      <c r="G985" s="44"/>
      <c r="H985" s="44"/>
      <c r="I985" s="44"/>
      <c r="J985" s="44"/>
      <c r="K985" s="44"/>
      <c r="L985" s="44"/>
      <c r="M985" s="44"/>
      <c r="N985" s="44"/>
      <c r="O985" s="44"/>
      <c r="P985" s="44"/>
      <c r="Q985" s="44"/>
      <c r="R985" s="44"/>
      <c r="S985" s="44"/>
      <c r="T985" s="44"/>
      <c r="U985" s="44"/>
      <c r="V985" s="44"/>
      <c r="W985" s="44"/>
      <c r="X985" s="44"/>
      <c r="Y985" s="44"/>
      <c r="Z985" s="44"/>
    </row>
    <row r="986" spans="1:26" ht="12.75" customHeight="1">
      <c r="A986" s="44"/>
      <c r="B986" s="44"/>
      <c r="C986" s="44"/>
      <c r="D986" s="44"/>
      <c r="E986" s="44"/>
      <c r="F986" s="44"/>
      <c r="G986" s="44"/>
      <c r="H986" s="44"/>
      <c r="I986" s="44"/>
      <c r="J986" s="44"/>
      <c r="K986" s="44"/>
      <c r="L986" s="44"/>
      <c r="M986" s="44"/>
      <c r="N986" s="44"/>
      <c r="O986" s="44"/>
      <c r="P986" s="44"/>
      <c r="Q986" s="44"/>
      <c r="R986" s="44"/>
      <c r="S986" s="44"/>
      <c r="T986" s="44"/>
      <c r="U986" s="44"/>
      <c r="V986" s="44"/>
      <c r="W986" s="44"/>
      <c r="X986" s="44"/>
      <c r="Y986" s="44"/>
      <c r="Z986" s="44"/>
    </row>
    <row r="987" spans="1:26" ht="12.75" customHeight="1">
      <c r="A987" s="44"/>
      <c r="B987" s="44"/>
      <c r="C987" s="44"/>
      <c r="D987" s="44"/>
      <c r="E987" s="44"/>
      <c r="F987" s="44"/>
      <c r="G987" s="44"/>
      <c r="H987" s="44"/>
      <c r="I987" s="44"/>
      <c r="J987" s="44"/>
      <c r="K987" s="44"/>
      <c r="L987" s="44"/>
      <c r="M987" s="44"/>
      <c r="N987" s="44"/>
      <c r="O987" s="44"/>
      <c r="P987" s="44"/>
      <c r="Q987" s="44"/>
      <c r="R987" s="44"/>
      <c r="S987" s="44"/>
      <c r="T987" s="44"/>
      <c r="U987" s="44"/>
      <c r="V987" s="44"/>
      <c r="W987" s="44"/>
      <c r="X987" s="44"/>
      <c r="Y987" s="44"/>
      <c r="Z987" s="44"/>
    </row>
    <row r="988" spans="1:26" ht="12.75" customHeight="1">
      <c r="A988" s="44"/>
      <c r="B988" s="44"/>
      <c r="C988" s="44"/>
      <c r="D988" s="44"/>
      <c r="E988" s="44"/>
      <c r="F988" s="44"/>
      <c r="G988" s="44"/>
      <c r="H988" s="44"/>
      <c r="I988" s="44"/>
      <c r="J988" s="44"/>
      <c r="K988" s="44"/>
      <c r="L988" s="44"/>
      <c r="M988" s="44"/>
      <c r="N988" s="44"/>
      <c r="O988" s="44"/>
      <c r="P988" s="44"/>
      <c r="Q988" s="44"/>
      <c r="R988" s="44"/>
      <c r="S988" s="44"/>
      <c r="T988" s="44"/>
      <c r="U988" s="44"/>
      <c r="V988" s="44"/>
      <c r="W988" s="44"/>
      <c r="X988" s="44"/>
      <c r="Y988" s="44"/>
      <c r="Z988" s="44"/>
    </row>
    <row r="989" spans="1:26" ht="12.75" customHeight="1">
      <c r="A989" s="44"/>
      <c r="B989" s="44"/>
      <c r="C989" s="44"/>
      <c r="D989" s="44"/>
      <c r="E989" s="44"/>
      <c r="F989" s="44"/>
      <c r="G989" s="44"/>
      <c r="H989" s="44"/>
      <c r="I989" s="44"/>
      <c r="J989" s="44"/>
      <c r="K989" s="44"/>
      <c r="L989" s="44"/>
      <c r="M989" s="44"/>
      <c r="N989" s="44"/>
      <c r="O989" s="44"/>
      <c r="P989" s="44"/>
      <c r="Q989" s="44"/>
      <c r="R989" s="44"/>
      <c r="S989" s="44"/>
      <c r="T989" s="44"/>
      <c r="U989" s="44"/>
      <c r="V989" s="44"/>
      <c r="W989" s="44"/>
      <c r="X989" s="44"/>
      <c r="Y989" s="44"/>
      <c r="Z989" s="44"/>
    </row>
    <row r="990" spans="1:26" ht="12.75" customHeight="1">
      <c r="A990" s="44"/>
      <c r="B990" s="44"/>
      <c r="C990" s="44"/>
      <c r="D990" s="44"/>
      <c r="E990" s="44"/>
      <c r="F990" s="44"/>
      <c r="G990" s="44"/>
      <c r="H990" s="44"/>
      <c r="I990" s="44"/>
      <c r="J990" s="44"/>
      <c r="K990" s="44"/>
      <c r="L990" s="44"/>
      <c r="M990" s="44"/>
      <c r="N990" s="44"/>
      <c r="O990" s="44"/>
      <c r="P990" s="44"/>
      <c r="Q990" s="44"/>
      <c r="R990" s="44"/>
      <c r="S990" s="44"/>
      <c r="T990" s="44"/>
      <c r="U990" s="44"/>
      <c r="V990" s="44"/>
      <c r="W990" s="44"/>
      <c r="X990" s="44"/>
      <c r="Y990" s="44"/>
      <c r="Z990" s="44"/>
    </row>
    <row r="991" spans="1:26" ht="12.75" customHeight="1">
      <c r="A991" s="44"/>
      <c r="B991" s="44"/>
      <c r="C991" s="44"/>
      <c r="D991" s="44"/>
      <c r="E991" s="44"/>
      <c r="F991" s="44"/>
      <c r="G991" s="44"/>
      <c r="H991" s="44"/>
      <c r="I991" s="44"/>
      <c r="J991" s="44"/>
      <c r="K991" s="44"/>
      <c r="L991" s="44"/>
      <c r="M991" s="44"/>
      <c r="N991" s="44"/>
      <c r="O991" s="44"/>
      <c r="P991" s="44"/>
      <c r="Q991" s="44"/>
      <c r="R991" s="44"/>
      <c r="S991" s="44"/>
      <c r="T991" s="44"/>
      <c r="U991" s="44"/>
      <c r="V991" s="44"/>
      <c r="W991" s="44"/>
      <c r="X991" s="44"/>
      <c r="Y991" s="44"/>
      <c r="Z991" s="44"/>
    </row>
    <row r="992" spans="1:26" ht="12.75" customHeight="1">
      <c r="A992" s="44"/>
      <c r="B992" s="44"/>
      <c r="C992" s="44"/>
      <c r="D992" s="44"/>
      <c r="E992" s="44"/>
      <c r="F992" s="44"/>
      <c r="G992" s="44"/>
      <c r="H992" s="44"/>
      <c r="I992" s="44"/>
      <c r="J992" s="44"/>
      <c r="K992" s="44"/>
      <c r="L992" s="44"/>
      <c r="M992" s="44"/>
      <c r="N992" s="44"/>
      <c r="O992" s="44"/>
      <c r="P992" s="44"/>
      <c r="Q992" s="44"/>
      <c r="R992" s="44"/>
      <c r="S992" s="44"/>
      <c r="T992" s="44"/>
      <c r="U992" s="44"/>
      <c r="V992" s="44"/>
      <c r="W992" s="44"/>
      <c r="X992" s="44"/>
      <c r="Y992" s="44"/>
      <c r="Z992" s="44"/>
    </row>
    <row r="993" spans="1:26" ht="12.75" customHeight="1">
      <c r="A993" s="44"/>
      <c r="B993" s="44"/>
      <c r="C993" s="44"/>
      <c r="D993" s="44"/>
      <c r="E993" s="44"/>
      <c r="F993" s="44"/>
      <c r="G993" s="44"/>
      <c r="H993" s="44"/>
      <c r="I993" s="44"/>
      <c r="J993" s="44"/>
      <c r="K993" s="44"/>
      <c r="L993" s="44"/>
      <c r="M993" s="44"/>
      <c r="N993" s="44"/>
      <c r="O993" s="44"/>
      <c r="P993" s="44"/>
      <c r="Q993" s="44"/>
      <c r="R993" s="44"/>
      <c r="S993" s="44"/>
      <c r="T993" s="44"/>
      <c r="U993" s="44"/>
      <c r="V993" s="44"/>
      <c r="W993" s="44"/>
      <c r="X993" s="44"/>
      <c r="Y993" s="44"/>
      <c r="Z993" s="44"/>
    </row>
    <row r="994" spans="1:26" ht="12.75" customHeight="1">
      <c r="A994" s="44"/>
      <c r="B994" s="44"/>
      <c r="C994" s="44"/>
      <c r="D994" s="44"/>
      <c r="E994" s="44"/>
      <c r="F994" s="44"/>
      <c r="G994" s="44"/>
      <c r="H994" s="44"/>
      <c r="I994" s="44"/>
      <c r="J994" s="44"/>
      <c r="K994" s="44"/>
      <c r="L994" s="44"/>
      <c r="M994" s="44"/>
      <c r="N994" s="44"/>
      <c r="O994" s="44"/>
      <c r="P994" s="44"/>
      <c r="Q994" s="44"/>
      <c r="R994" s="44"/>
      <c r="S994" s="44"/>
      <c r="T994" s="44"/>
      <c r="U994" s="44"/>
      <c r="V994" s="44"/>
      <c r="W994" s="44"/>
      <c r="X994" s="44"/>
      <c r="Y994" s="44"/>
      <c r="Z994" s="44"/>
    </row>
    <row r="995" spans="1:26" ht="12.75" customHeight="1">
      <c r="A995" s="44"/>
      <c r="B995" s="44"/>
      <c r="C995" s="44"/>
      <c r="D995" s="44"/>
      <c r="E995" s="44"/>
      <c r="F995" s="44"/>
      <c r="G995" s="44"/>
      <c r="H995" s="44"/>
      <c r="I995" s="44"/>
      <c r="J995" s="44"/>
      <c r="K995" s="44"/>
      <c r="L995" s="44"/>
      <c r="M995" s="44"/>
      <c r="N995" s="44"/>
      <c r="O995" s="44"/>
      <c r="P995" s="44"/>
      <c r="Q995" s="44"/>
      <c r="R995" s="44"/>
      <c r="S995" s="44"/>
      <c r="T995" s="44"/>
      <c r="U995" s="44"/>
      <c r="V995" s="44"/>
      <c r="W995" s="44"/>
      <c r="X995" s="44"/>
      <c r="Y995" s="44"/>
      <c r="Z995" s="44"/>
    </row>
    <row r="996" spans="1:26" ht="12.75" customHeight="1">
      <c r="A996" s="44"/>
      <c r="B996" s="44"/>
      <c r="C996" s="44"/>
      <c r="D996" s="44"/>
      <c r="E996" s="44"/>
      <c r="F996" s="44"/>
      <c r="G996" s="44"/>
      <c r="H996" s="44"/>
      <c r="I996" s="44"/>
      <c r="J996" s="44"/>
      <c r="K996" s="44"/>
      <c r="L996" s="44"/>
      <c r="M996" s="44"/>
      <c r="N996" s="44"/>
      <c r="O996" s="44"/>
      <c r="P996" s="44"/>
      <c r="Q996" s="44"/>
      <c r="R996" s="44"/>
      <c r="S996" s="44"/>
      <c r="T996" s="44"/>
      <c r="U996" s="44"/>
      <c r="V996" s="44"/>
      <c r="W996" s="44"/>
      <c r="X996" s="44"/>
      <c r="Y996" s="44"/>
      <c r="Z996" s="44"/>
    </row>
    <row r="997" spans="1:26" ht="12.75" customHeight="1">
      <c r="A997" s="44"/>
      <c r="B997" s="44"/>
      <c r="C997" s="44"/>
      <c r="D997" s="44"/>
      <c r="E997" s="44"/>
      <c r="F997" s="44"/>
      <c r="G997" s="44"/>
      <c r="H997" s="44"/>
      <c r="I997" s="44"/>
      <c r="J997" s="44"/>
      <c r="K997" s="44"/>
      <c r="L997" s="44"/>
      <c r="M997" s="44"/>
      <c r="N997" s="44"/>
      <c r="O997" s="44"/>
      <c r="P997" s="44"/>
      <c r="Q997" s="44"/>
      <c r="R997" s="44"/>
      <c r="S997" s="44"/>
      <c r="T997" s="44"/>
      <c r="U997" s="44"/>
      <c r="V997" s="44"/>
      <c r="W997" s="44"/>
      <c r="X997" s="44"/>
      <c r="Y997" s="44"/>
      <c r="Z997" s="44"/>
    </row>
    <row r="998" spans="1:26" ht="12.75" customHeight="1">
      <c r="A998" s="44"/>
      <c r="B998" s="44"/>
      <c r="C998" s="44"/>
      <c r="D998" s="44"/>
      <c r="E998" s="44"/>
      <c r="F998" s="44"/>
      <c r="G998" s="44"/>
      <c r="H998" s="44"/>
      <c r="I998" s="44"/>
      <c r="J998" s="44"/>
      <c r="K998" s="44"/>
      <c r="L998" s="44"/>
      <c r="M998" s="44"/>
      <c r="N998" s="44"/>
      <c r="O998" s="44"/>
      <c r="P998" s="44"/>
      <c r="Q998" s="44"/>
      <c r="R998" s="44"/>
      <c r="S998" s="44"/>
      <c r="T998" s="44"/>
      <c r="U998" s="44"/>
      <c r="V998" s="44"/>
      <c r="W998" s="44"/>
      <c r="X998" s="44"/>
      <c r="Y998" s="44"/>
      <c r="Z998" s="44"/>
    </row>
    <row r="999" spans="1:26" ht="12.75" customHeight="1">
      <c r="A999" s="44"/>
      <c r="B999" s="44"/>
      <c r="C999" s="44"/>
      <c r="D999" s="44"/>
      <c r="E999" s="44"/>
      <c r="F999" s="44"/>
      <c r="G999" s="44"/>
      <c r="H999" s="44"/>
      <c r="I999" s="44"/>
      <c r="J999" s="44"/>
      <c r="K999" s="44"/>
      <c r="L999" s="44"/>
      <c r="M999" s="44"/>
      <c r="N999" s="44"/>
      <c r="O999" s="44"/>
      <c r="P999" s="44"/>
      <c r="Q999" s="44"/>
      <c r="R999" s="44"/>
      <c r="S999" s="44"/>
      <c r="T999" s="44"/>
      <c r="U999" s="44"/>
      <c r="V999" s="44"/>
      <c r="W999" s="44"/>
      <c r="X999" s="44"/>
      <c r="Y999" s="44"/>
      <c r="Z999" s="44"/>
    </row>
    <row r="1000" spans="1:26" ht="12.75" customHeight="1">
      <c r="A1000" s="44"/>
      <c r="B1000" s="44"/>
      <c r="C1000" s="44"/>
      <c r="D1000" s="44"/>
      <c r="E1000" s="44"/>
      <c r="F1000" s="44"/>
      <c r="G1000" s="44"/>
      <c r="H1000" s="44"/>
      <c r="I1000" s="44"/>
      <c r="J1000" s="44"/>
      <c r="K1000" s="44"/>
      <c r="L1000" s="44"/>
      <c r="M1000" s="44"/>
      <c r="N1000" s="44"/>
      <c r="O1000" s="44"/>
      <c r="P1000" s="44"/>
      <c r="Q1000" s="44"/>
      <c r="R1000" s="44"/>
      <c r="S1000" s="44"/>
      <c r="T1000" s="44"/>
      <c r="U1000" s="44"/>
      <c r="V1000" s="44"/>
      <c r="W1000" s="44"/>
      <c r="X1000" s="44"/>
      <c r="Y1000" s="44"/>
      <c r="Z1000" s="44"/>
    </row>
    <row r="1001" spans="1:26" ht="12.75" customHeight="1">
      <c r="A1001" s="44"/>
      <c r="B1001" s="44"/>
      <c r="C1001" s="44"/>
      <c r="D1001" s="44"/>
      <c r="E1001" s="44"/>
      <c r="F1001" s="44"/>
      <c r="G1001" s="44"/>
      <c r="H1001" s="44"/>
      <c r="I1001" s="44"/>
      <c r="J1001" s="44"/>
      <c r="K1001" s="44"/>
      <c r="L1001" s="44"/>
      <c r="M1001" s="44"/>
      <c r="N1001" s="44"/>
      <c r="O1001" s="44"/>
      <c r="P1001" s="44"/>
      <c r="Q1001" s="44"/>
      <c r="R1001" s="44"/>
      <c r="S1001" s="44"/>
      <c r="T1001" s="44"/>
      <c r="U1001" s="44"/>
      <c r="V1001" s="44"/>
      <c r="W1001" s="44"/>
      <c r="X1001" s="44"/>
      <c r="Y1001" s="44"/>
      <c r="Z1001" s="44"/>
    </row>
    <row r="1002" spans="1:26" ht="12.75" customHeight="1">
      <c r="A1002" s="44"/>
      <c r="B1002" s="44"/>
      <c r="C1002" s="44"/>
      <c r="D1002" s="44"/>
      <c r="E1002" s="44"/>
      <c r="F1002" s="44"/>
      <c r="G1002" s="44"/>
      <c r="H1002" s="44"/>
      <c r="I1002" s="44"/>
      <c r="J1002" s="44"/>
      <c r="K1002" s="44"/>
      <c r="L1002" s="44"/>
      <c r="M1002" s="44"/>
      <c r="N1002" s="44"/>
      <c r="O1002" s="44"/>
      <c r="P1002" s="44"/>
      <c r="Q1002" s="44"/>
      <c r="R1002" s="44"/>
      <c r="S1002" s="44"/>
      <c r="T1002" s="44"/>
      <c r="U1002" s="44"/>
      <c r="V1002" s="44"/>
      <c r="W1002" s="44"/>
      <c r="X1002" s="44"/>
      <c r="Y1002" s="44"/>
      <c r="Z1002" s="44"/>
    </row>
  </sheetData>
  <mergeCells count="7">
    <mergeCell ref="A2:K2"/>
    <mergeCell ref="K57:K59"/>
    <mergeCell ref="A56:K56"/>
    <mergeCell ref="B7:C8"/>
    <mergeCell ref="A3:K3"/>
    <mergeCell ref="A4:K4"/>
    <mergeCell ref="A5:K5"/>
  </mergeCells>
  <conditionalFormatting sqref="D10:J10 D13:J13 D16:J16 D19:J19 D22:J22 D25:J25 D28:J28 D31:J31 D34:J34 D37:J37 D40:J40 D43:J43 D46:J46 D49:J49 D52:J52">
    <cfRule type="expression" dxfId="86" priority="9">
      <formula>D9&gt;0</formula>
    </cfRule>
  </conditionalFormatting>
  <conditionalFormatting sqref="K9 K12 K15 K18 K21 K24 K27 K30 K33 K36 K39">
    <cfRule type="cellIs" dxfId="85" priority="10" operator="notEqual">
      <formula>1</formula>
    </cfRule>
  </conditionalFormatting>
  <conditionalFormatting sqref="K57:K59">
    <cfRule type="cellIs" dxfId="84" priority="11" operator="notEqual">
      <formula>#REF!</formula>
    </cfRule>
  </conditionalFormatting>
  <conditionalFormatting sqref="K42">
    <cfRule type="cellIs" dxfId="83" priority="7" operator="notEqual">
      <formula>1</formula>
    </cfRule>
  </conditionalFormatting>
  <conditionalFormatting sqref="K45">
    <cfRule type="cellIs" dxfId="82" priority="5" operator="notEqual">
      <formula>1</formula>
    </cfRule>
  </conditionalFormatting>
  <conditionalFormatting sqref="K48">
    <cfRule type="cellIs" dxfId="81" priority="3" operator="notEqual">
      <formula>1</formula>
    </cfRule>
  </conditionalFormatting>
  <conditionalFormatting sqref="K51">
    <cfRule type="cellIs" dxfId="80" priority="1" operator="notEqual">
      <formula>1</formula>
    </cfRule>
  </conditionalFormatting>
  <pageMargins left="0.31496062992125984" right="0.31496062992125984" top="0.78740157480314965" bottom="0.78740157480314965" header="0.31496062992125984" footer="0.31496062992125984"/>
  <pageSetup paperSize="9" scale="5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7</vt:i4>
      </vt:variant>
    </vt:vector>
  </HeadingPairs>
  <TitlesOfParts>
    <vt:vector size="12" baseType="lpstr">
      <vt:lpstr>INSUMOS</vt:lpstr>
      <vt:lpstr>COMPOSIÇÃO</vt:lpstr>
      <vt:lpstr>QUANTITATIVO</vt:lpstr>
      <vt:lpstr>ORÇMENTO RESUMO</vt:lpstr>
      <vt:lpstr>CRONOGRAMA</vt:lpstr>
      <vt:lpstr>_MDO1</vt:lpstr>
      <vt:lpstr>_MDO2</vt:lpstr>
      <vt:lpstr>CRONOGRAMA!Area_de_impressao</vt:lpstr>
      <vt:lpstr>QUANTITATIVO!Area_de_impressao</vt:lpstr>
      <vt:lpstr>areia</vt:lpstr>
      <vt:lpstr>cimento</vt:lpstr>
      <vt:lpstr>item7.16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Albino</cp:lastModifiedBy>
  <cp:lastPrinted>2019-11-28T17:04:58Z</cp:lastPrinted>
  <dcterms:created xsi:type="dcterms:W3CDTF">2016-09-20T23:26:31Z</dcterms:created>
  <dcterms:modified xsi:type="dcterms:W3CDTF">2019-12-06T16:26:41Z</dcterms:modified>
</cp:coreProperties>
</file>